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10" activeTab="0"/>
  </bookViews>
  <sheets>
    <sheet name="stampa(45)" sheetId="1" r:id="rId1"/>
  </sheets>
  <definedNames/>
  <calcPr fullCalcOnLoad="1"/>
</workbook>
</file>

<file path=xl/sharedStrings.xml><?xml version="1.0" encoding="utf-8"?>
<sst xmlns="http://schemas.openxmlformats.org/spreadsheetml/2006/main" count="441" uniqueCount="180">
  <si>
    <t>Tipo documento</t>
  </si>
  <si>
    <t>Data documento</t>
  </si>
  <si>
    <t>Numero documento</t>
  </si>
  <si>
    <t>Identificativo SDI</t>
  </si>
  <si>
    <t>Data registrazione interna</t>
  </si>
  <si>
    <t>Numero registrazione interna</t>
  </si>
  <si>
    <t>Codice beneficiario</t>
  </si>
  <si>
    <t>Ragione sociale</t>
  </si>
  <si>
    <t>Codice fiscale</t>
  </si>
  <si>
    <t>Partita IVA</t>
  </si>
  <si>
    <t>Descrizione fattura</t>
  </si>
  <si>
    <t>Totale fattura</t>
  </si>
  <si>
    <t>Stock del debito</t>
  </si>
  <si>
    <t>Data scadenza</t>
  </si>
  <si>
    <t>Data pagamento</t>
  </si>
  <si>
    <t>Ufficio fatturazione</t>
  </si>
  <si>
    <t>F</t>
  </si>
  <si>
    <t>SOCIETA' COOPERATIVA GERIATRICA</t>
  </si>
  <si>
    <t>IT03367100827</t>
  </si>
  <si>
    <t>Fattpa 238_21 Raia gruppo appartamento novembre 2021. CIG ZD730C50CE. Esente da imposta di bollo ai sensi dell'Art. 17 del Dlgs del 4 dic. 1997 n. 460.</t>
  </si>
  <si>
    <t>MOHXFY</t>
  </si>
  <si>
    <t>Fattpa 239_21 Liberto novembre 21. CIG Z8430C50FC. Esente da imposta di bollo ai sensi dell'Art. 17 del Dlgs del 4 dic. 1997 n. 460.</t>
  </si>
  <si>
    <t>Fattpa 240_21 Forte novembre 2021. CIG Z3630C508D. Esente da imposta di bollo ai sensi dell'Art. 17 del Dlgs del 4 dic. 1997 n. 460.</t>
  </si>
  <si>
    <t>Sikania Soc. Coop. Sociale</t>
  </si>
  <si>
    <t>IT06405790822</t>
  </si>
  <si>
    <t>Fattpa 46_21 Sorrentino novembre 2021. CIG ZBB30C4C33. Esente da imposta di bollo ai sensi dell'Art. 17 del Dlgs del 4 dic. 1997 n. 460.</t>
  </si>
  <si>
    <t>COOP. SOCIALE AMANTHEA</t>
  </si>
  <si>
    <t>IT00772240826</t>
  </si>
  <si>
    <t>MACALUSO S.R.L.</t>
  </si>
  <si>
    <t>IT06957930826</t>
  </si>
  <si>
    <t>CIG: Z5833C6D8A</t>
  </si>
  <si>
    <t>7Z46KW</t>
  </si>
  <si>
    <t>DIONISI GABRIELE</t>
  </si>
  <si>
    <t>IT05562340827</t>
  </si>
  <si>
    <t>Ferramenta Montedoro</t>
  </si>
  <si>
    <t>IT06122060822</t>
  </si>
  <si>
    <t>Fattura Cliente</t>
  </si>
  <si>
    <t>TELEPASS SPA</t>
  </si>
  <si>
    <t>IT09771701001</t>
  </si>
  <si>
    <t>Codice cliente: 829066520</t>
  </si>
  <si>
    <t>0FQQHG</t>
  </si>
  <si>
    <t>SALVATORE SCIASCIA EDITORE</t>
  </si>
  <si>
    <t>IT01207950856</t>
  </si>
  <si>
    <t>Determina dirigenziale nÂ° 911 del 24.09.2021</t>
  </si>
  <si>
    <t>AUTOSTRADE PER L' ITALIA SPA</t>
  </si>
  <si>
    <t>IT07516911000</t>
  </si>
  <si>
    <t>CREDITO VALTELLINESE</t>
  </si>
  <si>
    <t>IT00043260140</t>
  </si>
  <si>
    <t>FATTURA P. A. - COMUNE DI CEFALU'</t>
  </si>
  <si>
    <t>TIM TELECOM ITALIA MOBILE S.P.A CLIENTI TOP</t>
  </si>
  <si>
    <t>IT00488410010</t>
  </si>
  <si>
    <t>UFRI0J</t>
  </si>
  <si>
    <t>SOCIETA' COOPERATIVA "SOCIALE CASALE"</t>
  </si>
  <si>
    <t>IT05768480823</t>
  </si>
  <si>
    <t>FATTPA 83_21 Salvaggio S. per il periodo di Ottobre 2021. CIG ZA433B91CF. Esente da imposta di bollo ai sensi dell'Art. 17 del Dlgs del 4 dic.1997 n. 460</t>
  </si>
  <si>
    <t>FATTPA 84_21 Pirajno C. per il mese di Ottobre 2021. CIGZCD30C4E1C. Esente da imposta di bollo ai sensi dell'Art. 17 del Dlgs del 4 dic.1997 n. 460</t>
  </si>
  <si>
    <t>FATTPA 85_21 Tringale F. per il periodo di Ottobre 2021. CIGZ2230C4D1F. Esente da imposta di bollo ai sensi dell'Art. 17 del Dlgs del 4 dic.1997 n. 460</t>
  </si>
  <si>
    <t>FATTPA 86_21 Coco S. per il periodo di Ottobre 2021. CIG Z2A30C4D51. Esente da imposta di bollo ai sensi dell'Art. 17 del Dlgs del 4 dic.1997 n. 460</t>
  </si>
  <si>
    <t>FATTPA 88_21 Testa C. per il periodo di Ottobre 2021. CIG Z9930C4DD2. Esente da imposta di bollo ai sensi dell'Art. 17 del Dlgs del 4 dic.1997 n. 460</t>
  </si>
  <si>
    <t>FATTPA 89_21 Tringale S. per il periodo di Ottobre 2021. CIG ZD22CB4CFB. Esente da imposta di bollo ai sensi dell'Art. 17 del Dlgs del 4 dic.1997 n. 460</t>
  </si>
  <si>
    <t>FATTPA 90_21 Guarcello M.P. per il periodo di Ottobre 2021. CIG ZDB30C4DF6. Esente da imposta di bollo ai sensi dell'Art. 17 del Dlgs del 4 dic.1997 n. 460</t>
  </si>
  <si>
    <t>DRAGO GIUSEPPE</t>
  </si>
  <si>
    <t>DRGGPP92E17C421W</t>
  </si>
  <si>
    <t>IT06544810820</t>
  </si>
  <si>
    <t>Spese per feste nazionali e solennitÃ  civili</t>
  </si>
  <si>
    <t>5XM2CN</t>
  </si>
  <si>
    <t>COOPERATIVA SOCIALE ISIDE</t>
  </si>
  <si>
    <t>IT04416610824</t>
  </si>
  <si>
    <t>PRO-GEO PROGETTAZIONE GEOTECNICA</t>
  </si>
  <si>
    <t>IT04275740829</t>
  </si>
  <si>
    <t>Direzione Lavori interventi di mitigazione rischio idrogeologico della Rocca di Cefalu II Stralcio CIG 7695731E1C - CUP J89D16003200001 - Competenze per IV e ultimo SAL</t>
  </si>
  <si>
    <t>XJNJN1</t>
  </si>
  <si>
    <t>MEDITERRANEA ENGINEERING SRL</t>
  </si>
  <si>
    <t>IT04502560826</t>
  </si>
  <si>
    <t>COOPERATIVA PRIMAVERA</t>
  </si>
  <si>
    <t>IT04068800822</t>
  </si>
  <si>
    <t>RICOVERO DISABILE</t>
  </si>
  <si>
    <t>Coop. Sociale Luna Nuova</t>
  </si>
  <si>
    <t>IT05125560820</t>
  </si>
  <si>
    <t>ORFANOTROFIO FEMMINILE REGINA ELENA</t>
  </si>
  <si>
    <t>IT02885480828</t>
  </si>
  <si>
    <t>DETERMINA 720 DEL 28/07/2021</t>
  </si>
  <si>
    <t>Fattpa 212_21 Raia gruppo appartamento ottobre 2021. CIG ZD730C50CE. Esente da imposta di bollo ai sensi dell'Art. 17 del Dlgs del 4 dic. 1997 n. 460.</t>
  </si>
  <si>
    <t>Fattpa 213_21 Liberto ottobre 21. CIG Z8430C50FC. Esente da imposta di bollo ai sensi dell'Art. 17 del Dlgs del 4 dic. 1997 n. 460.</t>
  </si>
  <si>
    <t>Fattpa 214_21 Forte ottobre 2021. CIG Z3630C508D. Esente da imposta di bollo ai sensi dell'Art. 17 del Dlgs del 4 dic. 1997 n. 460.</t>
  </si>
  <si>
    <t>DI SANZO FRANCESCO</t>
  </si>
  <si>
    <t>DSNFNC63M02Z404A</t>
  </si>
  <si>
    <t>IT03782470821</t>
  </si>
  <si>
    <t>VD7LIS</t>
  </si>
  <si>
    <t>STUDIO ZEN DI SALVATORE CARDALI</t>
  </si>
  <si>
    <t>IT00693340820</t>
  </si>
  <si>
    <t>ENEL ENERGIA</t>
  </si>
  <si>
    <t>IT15844561009</t>
  </si>
  <si>
    <t>Descrizione Contratto CONSIPEE17_16__V_FIX18M</t>
  </si>
  <si>
    <t>FATTPA 76_21 Pirajno C. per il mese di Settembre 2021. CIGZCD30C4E1C. Esente da imposta di bollo ai sensi dell'Art. 17 del Dlgs del 4 dic.1997 n. 460</t>
  </si>
  <si>
    <t>FATTPA 77_21 Tringale F. per il periodo di Settembre 2021. CIGZ2230C4D1F. Esente da imposta di bollo ai sensi dell'Art. 17 del Dlgs del 4 dic.1997 n. 460</t>
  </si>
  <si>
    <t>FATTPA 80_21 Guarcello M.P. per il periodo di Settembre 2021. CIG ZDB30C4DF6. Esente da imposta di bollo ai sensi dell'Art. 17 del Dlgs del 4 dic.1997 n. 460</t>
  </si>
  <si>
    <t>DAY RISTOSERVICE SPA</t>
  </si>
  <si>
    <t>IT03543000370</t>
  </si>
  <si>
    <t>FATTPA 67_21 Guarcello M.P. per il periodo di Agosto 2021. CIG ZDB30C4DF6. Esente da imposta di bollo ai sensi dell'Art. 17 del Dlgs del 4 dic.1997 n. 460</t>
  </si>
  <si>
    <t>POSTE ITALIANE S.P.A. CMP PA</t>
  </si>
  <si>
    <t>IT01114601006</t>
  </si>
  <si>
    <t>30103188-003</t>
  </si>
  <si>
    <t>DITTA DE CRISTOFORO ANTONIO</t>
  </si>
  <si>
    <t>IT03391280827</t>
  </si>
  <si>
    <t>Spettacolo pirotecnico SS Salvatore 2021 - 6 Agosto</t>
  </si>
  <si>
    <t>KOMPAN ITALIA SRL</t>
  </si>
  <si>
    <t>IT06792050962</t>
  </si>
  <si>
    <t>FATTPA 57_21 Tringale S. per il periodo di Giugno 2021. CIG ZD22CB4CFB. Esente da imposta di bollo ai sensi dell'Art. 17 del Dlgs del 4 dic.1997 n. 460</t>
  </si>
  <si>
    <t>N</t>
  </si>
  <si>
    <t>CAPPELLANI MUSIC MEGASTORE</t>
  </si>
  <si>
    <t>IT02209800875</t>
  </si>
  <si>
    <t>NOTA CREDITO</t>
  </si>
  <si>
    <t>SCHINDLER S.P.A.</t>
  </si>
  <si>
    <t>IT00842990152</t>
  </si>
  <si>
    <t>Canone di manutenzione per impianti elevatori</t>
  </si>
  <si>
    <t>P0MLV3</t>
  </si>
  <si>
    <t>EUROPEA SERVIZI AMBIENTALI S.R.L.</t>
  </si>
  <si>
    <t>IT02618690842</t>
  </si>
  <si>
    <t>Determinazione di Proroga</t>
  </si>
  <si>
    <t>GIODICART SRL</t>
  </si>
  <si>
    <t>IT04715400729</t>
  </si>
  <si>
    <t>DET 176</t>
  </si>
  <si>
    <t>DITTA CONSORTILE PVS SERVICE S.R.L.</t>
  </si>
  <si>
    <t>IT02803630843</t>
  </si>
  <si>
    <t>SOCIETA' AMBIENTE &amp; TECNOLOGIA SRL</t>
  </si>
  <si>
    <t>IT01220960866</t>
  </si>
  <si>
    <t>YYF8JV</t>
  </si>
  <si>
    <t>VENDITA STRUMENTI MUSICALI</t>
  </si>
  <si>
    <t>NEXI PAYMENTS S.p.A.</t>
  </si>
  <si>
    <t>IT10542790968</t>
  </si>
  <si>
    <t>"Linea Diretta" - Servizio Assistenza Nexi Payments SpA 8003 Codice Personale d'identificazione 025089376</t>
  </si>
  <si>
    <t>Determinazione n. 968 del 11/12/2019</t>
  </si>
  <si>
    <t>ELETTRONICA EFFEEMME SRL</t>
  </si>
  <si>
    <t>IT04560221006</t>
  </si>
  <si>
    <t>ECOLOGIA E AMBIENTE SPA ATO PA 5</t>
  </si>
  <si>
    <t>IT05160520820</t>
  </si>
  <si>
    <t>SUPERMARKET GIARDINA</t>
  </si>
  <si>
    <t>IT04134150822</t>
  </si>
  <si>
    <t>VENDITA</t>
  </si>
  <si>
    <t>AQUILONE SOCIETA' COOP. SOCIALE-ONLUS</t>
  </si>
  <si>
    <t>IT06406400827</t>
  </si>
  <si>
    <t>ASSOCIAZIONE CULTURALE ANIMAE FABER</t>
  </si>
  <si>
    <t>IT96030490823</t>
  </si>
  <si>
    <t>FS SISTEMI URBANI S.R.L</t>
  </si>
  <si>
    <t>IT06356181005</t>
  </si>
  <si>
    <t>REKOGEST S.R.L.</t>
  </si>
  <si>
    <t>IT02735110302</t>
  </si>
  <si>
    <t>SERVIZIO DI CONFERIMENTO RIFIUTI PER AVVIO A RECUPERO E/O SMALTIMENTO</t>
  </si>
  <si>
    <t>IDEA VERDE DI CARMELO LIBERTO</t>
  </si>
  <si>
    <t>IT06398680824</t>
  </si>
  <si>
    <t>AFFIDAMENTO DIRETTO</t>
  </si>
  <si>
    <t>PROVENZA SPURGHI</t>
  </si>
  <si>
    <t>PRVNNN71R25C421A</t>
  </si>
  <si>
    <t>IT04955410826</t>
  </si>
  <si>
    <t>DATERMINAZIONE N. 203 DEL 23/10/2018 - ORDINANZA SINDACALE N. 125 DEL 11/10/2018 -REGISTRO GENERALE N. 1691 DEL 29/10/2018</t>
  </si>
  <si>
    <t>HERA COMM SRL</t>
  </si>
  <si>
    <t>IT03819031208</t>
  </si>
  <si>
    <t>FORNITURA SERVIZIO ENERGIA ELETTRICA</t>
  </si>
  <si>
    <t>ALL SERVICE DI C.MATASSA &amp; C.</t>
  </si>
  <si>
    <t>IT04506370826</t>
  </si>
  <si>
    <t>Determinazione n. 208 del 29/11/2017</t>
  </si>
  <si>
    <t>MOSCATO GIUSEPPE</t>
  </si>
  <si>
    <t>MSCGPP77T11G511U</t>
  </si>
  <si>
    <t>IT04701900823</t>
  </si>
  <si>
    <t>ORDINANZA DEL SINDACO N.90 DEL 25/10/2017</t>
  </si>
  <si>
    <t>SCA.GI COSTRUZIONI S.R.L.</t>
  </si>
  <si>
    <t>IT04267480822</t>
  </si>
  <si>
    <t>LAVORI DI ELEMINAZIONE BARRIERE ARCHITETTONICHE SCUOLE CEFALU'PROPOSTA TRANSATTIVA AI SENSI ART. 258 D.LGS. 18/08/2000 N. 267 COMUNICAZIONE PROT. 1004/C.S.L.</t>
  </si>
  <si>
    <t>6B3KIK</t>
  </si>
  <si>
    <t>EDILTECNICA COSTRUZIONI SRL</t>
  </si>
  <si>
    <t>IT01438980854</t>
  </si>
  <si>
    <t>Codice Unico di Progetto (C.U.P.): D83J08000200005 - Codice Identificativo di Gara (CIG:5988731927)</t>
  </si>
  <si>
    <t>SICULA TRASPORTI SPA</t>
  </si>
  <si>
    <t>IT00805460870</t>
  </si>
  <si>
    <t>ALIERI SRLS</t>
  </si>
  <si>
    <t>IT06447070829</t>
  </si>
  <si>
    <t>PANE AMORE E FANTASIA DI ANTONIO SFERRUZZA &amp; C. S.N.C.</t>
  </si>
  <si>
    <t>IT05804990827</t>
  </si>
  <si>
    <t>31,12,2021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</si>
</sst>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05E9A"/>
      <name val="Calibri"/>
      <family val="2"/>
    </font>
    <font>
      <b/>
      <sz val="11"/>
      <color rgb="FFFFFF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05E9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05E9A"/>
      </left>
      <right style="thin">
        <color rgb="FF305E9A"/>
      </right>
      <top style="thin">
        <color rgb="FF305E9A"/>
      </top>
      <bottom style="thin">
        <color rgb="FF305E9A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5" fillId="0" borderId="10" xfId="0" applyFont="1" applyBorder="1" applyAlignment="1">
      <alignment horizontal="right" vertical="center"/>
    </xf>
    <xf numFmtId="21" fontId="35" fillId="0" borderId="10" xfId="0" applyNumberFormat="1" applyFont="1" applyBorder="1" applyAlignment="1">
      <alignment horizontal="left" vertical="center"/>
    </xf>
    <xf numFmtId="0" fontId="36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7" fontId="0" fillId="0" borderId="10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showGridLines="0" tabSelected="1" zoomScalePageLayoutView="0" workbookViewId="0" topLeftCell="A1">
      <selection activeCell="E7" sqref="E7"/>
    </sheetView>
  </sheetViews>
  <sheetFormatPr defaultColWidth="9.140625" defaultRowHeight="15"/>
  <cols>
    <col min="1" max="1" width="15.57421875" style="0" bestFit="1" customWidth="1"/>
    <col min="2" max="2" width="15.7109375" style="0" bestFit="1" customWidth="1"/>
    <col min="3" max="3" width="19.140625" style="0" bestFit="1" customWidth="1"/>
    <col min="4" max="4" width="16.28125" style="0" bestFit="1" customWidth="1"/>
    <col min="5" max="5" width="24.28125" style="0" bestFit="1" customWidth="1"/>
    <col min="6" max="6" width="27.7109375" style="0" bestFit="1" customWidth="1"/>
    <col min="7" max="7" width="18.421875" style="0" bestFit="1" customWidth="1"/>
    <col min="8" max="8" width="36.57421875" style="0" bestFit="1" customWidth="1"/>
    <col min="9" max="9" width="19.7109375" style="0" bestFit="1" customWidth="1"/>
    <col min="10" max="10" width="13.7109375" style="0" bestFit="1" customWidth="1"/>
    <col min="11" max="11" width="36.57421875" style="0" bestFit="1" customWidth="1"/>
    <col min="12" max="12" width="13.140625" style="0" bestFit="1" customWidth="1"/>
    <col min="13" max="13" width="15.421875" style="0" bestFit="1" customWidth="1"/>
    <col min="14" max="14" width="13.57421875" style="0" bestFit="1" customWidth="1"/>
    <col min="15" max="15" width="15.57421875" style="0" bestFit="1" customWidth="1"/>
    <col min="16" max="16" width="18.57421875" style="0" bestFit="1" customWidth="1"/>
  </cols>
  <sheetData>
    <row r="1" spans="1:2" ht="15">
      <c r="A1" s="1" t="s">
        <v>179</v>
      </c>
      <c r="B1" s="2"/>
    </row>
    <row r="2" spans="1:16" ht="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</row>
    <row r="3" spans="1:16" ht="15">
      <c r="A3" s="4" t="s">
        <v>16</v>
      </c>
      <c r="B3" s="5">
        <v>44531</v>
      </c>
      <c r="C3" s="4" t="str">
        <f>"FATTPA 238_21"</f>
        <v>FATTPA 238_21</v>
      </c>
      <c r="D3" s="4">
        <v>6244649892</v>
      </c>
      <c r="E3" s="5">
        <v>44825</v>
      </c>
      <c r="F3" s="4">
        <v>1767</v>
      </c>
      <c r="G3" s="4">
        <v>1213</v>
      </c>
      <c r="H3" s="4" t="s">
        <v>17</v>
      </c>
      <c r="I3" s="4">
        <v>93000730825</v>
      </c>
      <c r="J3" s="4" t="s">
        <v>18</v>
      </c>
      <c r="K3" s="4" t="s">
        <v>19</v>
      </c>
      <c r="L3" s="6">
        <v>1486.17</v>
      </c>
      <c r="M3" s="6">
        <v>1415.4</v>
      </c>
      <c r="N3" s="5">
        <v>44561</v>
      </c>
      <c r="O3" s="5">
        <v>44841</v>
      </c>
      <c r="P3" s="4" t="s">
        <v>20</v>
      </c>
    </row>
    <row r="4" spans="1:16" ht="15">
      <c r="A4" s="4" t="s">
        <v>16</v>
      </c>
      <c r="B4" s="5">
        <v>44531</v>
      </c>
      <c r="C4" s="4" t="str">
        <f>"FATTPA 239_21"</f>
        <v>FATTPA 239_21</v>
      </c>
      <c r="D4" s="4">
        <v>6244719684</v>
      </c>
      <c r="E4" s="5">
        <v>44825</v>
      </c>
      <c r="F4" s="4">
        <v>1774</v>
      </c>
      <c r="G4" s="4">
        <v>1213</v>
      </c>
      <c r="H4" s="4" t="s">
        <v>17</v>
      </c>
      <c r="I4" s="4">
        <v>93000730825</v>
      </c>
      <c r="J4" s="4" t="s">
        <v>18</v>
      </c>
      <c r="K4" s="4" t="s">
        <v>21</v>
      </c>
      <c r="L4" s="6">
        <v>2466.89</v>
      </c>
      <c r="M4" s="6">
        <v>2349.42</v>
      </c>
      <c r="N4" s="5">
        <v>44561</v>
      </c>
      <c r="O4" s="5">
        <v>44853</v>
      </c>
      <c r="P4" s="4" t="s">
        <v>20</v>
      </c>
    </row>
    <row r="5" spans="1:16" ht="15">
      <c r="A5" s="4" t="s">
        <v>16</v>
      </c>
      <c r="B5" s="5">
        <v>44531</v>
      </c>
      <c r="C5" s="4" t="str">
        <f>"FATTPA 240_21"</f>
        <v>FATTPA 240_21</v>
      </c>
      <c r="D5" s="4">
        <v>6244739874</v>
      </c>
      <c r="E5" s="5">
        <v>44825</v>
      </c>
      <c r="F5" s="4">
        <v>1763</v>
      </c>
      <c r="G5" s="4">
        <v>1213</v>
      </c>
      <c r="H5" s="4" t="s">
        <v>17</v>
      </c>
      <c r="I5" s="4">
        <v>93000730825</v>
      </c>
      <c r="J5" s="4" t="s">
        <v>18</v>
      </c>
      <c r="K5" s="4" t="s">
        <v>22</v>
      </c>
      <c r="L5" s="6">
        <v>2466.89</v>
      </c>
      <c r="M5" s="6">
        <v>2349.42</v>
      </c>
      <c r="N5" s="5">
        <v>44561</v>
      </c>
      <c r="O5" s="5">
        <v>44841</v>
      </c>
      <c r="P5" s="4" t="s">
        <v>20</v>
      </c>
    </row>
    <row r="6" spans="1:16" ht="15">
      <c r="A6" s="4" t="s">
        <v>16</v>
      </c>
      <c r="B6" s="5">
        <v>44531</v>
      </c>
      <c r="C6" s="4" t="str">
        <f>"FATTPA 46_21"</f>
        <v>FATTPA 46_21</v>
      </c>
      <c r="D6" s="4">
        <v>6244449065</v>
      </c>
      <c r="E6" s="5">
        <v>44561</v>
      </c>
      <c r="F6" s="4">
        <v>2494</v>
      </c>
      <c r="G6" s="4">
        <v>9287</v>
      </c>
      <c r="H6" s="4" t="s">
        <v>23</v>
      </c>
      <c r="I6" s="4">
        <v>6405790822</v>
      </c>
      <c r="J6" s="4" t="s">
        <v>24</v>
      </c>
      <c r="K6" s="4" t="s">
        <v>25</v>
      </c>
      <c r="L6" s="6">
        <v>1407.49</v>
      </c>
      <c r="M6" s="6">
        <v>1340.47</v>
      </c>
      <c r="N6" s="5">
        <v>44561</v>
      </c>
      <c r="O6" s="4"/>
      <c r="P6" s="4" t="s">
        <v>20</v>
      </c>
    </row>
    <row r="7" spans="1:16" ht="15">
      <c r="A7" s="4" t="s">
        <v>16</v>
      </c>
      <c r="B7" s="5">
        <v>44530</v>
      </c>
      <c r="C7" s="4" t="str">
        <f>"1139"</f>
        <v>1139</v>
      </c>
      <c r="D7" s="4">
        <v>6241561584</v>
      </c>
      <c r="E7" s="5">
        <v>44610</v>
      </c>
      <c r="F7" s="4">
        <v>353</v>
      </c>
      <c r="G7" s="4">
        <v>7629</v>
      </c>
      <c r="H7" s="4" t="s">
        <v>26</v>
      </c>
      <c r="I7" s="4">
        <v>80027200825</v>
      </c>
      <c r="J7" s="4" t="s">
        <v>27</v>
      </c>
      <c r="K7" s="4"/>
      <c r="L7" s="6">
        <v>9162.56</v>
      </c>
      <c r="M7" s="6">
        <v>8726.25</v>
      </c>
      <c r="N7" s="5">
        <v>44561</v>
      </c>
      <c r="O7" s="5">
        <v>44620</v>
      </c>
      <c r="P7" s="4" t="s">
        <v>20</v>
      </c>
    </row>
    <row r="8" spans="1:16" ht="15">
      <c r="A8" s="4" t="s">
        <v>16</v>
      </c>
      <c r="B8" s="5">
        <v>44530</v>
      </c>
      <c r="C8" s="4" t="str">
        <f>"FPA 156/21"</f>
        <v>FPA 156/21</v>
      </c>
      <c r="D8" s="4">
        <v>6240248689</v>
      </c>
      <c r="E8" s="5">
        <v>44571</v>
      </c>
      <c r="F8" s="4">
        <v>5</v>
      </c>
      <c r="G8" s="4">
        <v>12321</v>
      </c>
      <c r="H8" s="4" t="s">
        <v>28</v>
      </c>
      <c r="I8" s="4">
        <v>6957930826</v>
      </c>
      <c r="J8" s="4" t="s">
        <v>29</v>
      </c>
      <c r="K8" s="4" t="s">
        <v>30</v>
      </c>
      <c r="L8" s="6">
        <v>11943.8</v>
      </c>
      <c r="M8" s="6">
        <v>9790</v>
      </c>
      <c r="N8" s="5">
        <v>44561</v>
      </c>
      <c r="O8" s="5">
        <v>44587</v>
      </c>
      <c r="P8" s="4" t="s">
        <v>31</v>
      </c>
    </row>
    <row r="9" spans="1:16" ht="15">
      <c r="A9" s="4" t="s">
        <v>16</v>
      </c>
      <c r="B9" s="5">
        <v>44527</v>
      </c>
      <c r="C9" s="4" t="str">
        <f>"FPA 40/21"</f>
        <v>FPA 40/21</v>
      </c>
      <c r="D9" s="4">
        <v>6224920093</v>
      </c>
      <c r="E9" s="5">
        <v>44561</v>
      </c>
      <c r="F9" s="4">
        <v>2468</v>
      </c>
      <c r="G9" s="4">
        <v>9224</v>
      </c>
      <c r="H9" s="4" t="s">
        <v>32</v>
      </c>
      <c r="I9" s="4"/>
      <c r="J9" s="4" t="s">
        <v>33</v>
      </c>
      <c r="K9" s="4"/>
      <c r="L9" s="4">
        <v>163</v>
      </c>
      <c r="M9" s="4">
        <v>156.73</v>
      </c>
      <c r="N9" s="5">
        <v>44557</v>
      </c>
      <c r="O9" s="5">
        <v>44593</v>
      </c>
      <c r="P9" s="4" t="s">
        <v>20</v>
      </c>
    </row>
    <row r="10" spans="1:16" ht="15">
      <c r="A10" s="4" t="s">
        <v>16</v>
      </c>
      <c r="B10" s="5">
        <v>44526</v>
      </c>
      <c r="C10" s="4" t="str">
        <f>"35 PA"</f>
        <v>35 PA</v>
      </c>
      <c r="D10" s="4">
        <v>6218291384</v>
      </c>
      <c r="E10" s="5">
        <v>44540</v>
      </c>
      <c r="F10" s="4">
        <v>2315</v>
      </c>
      <c r="G10" s="4">
        <v>12722</v>
      </c>
      <c r="H10" s="4" t="s">
        <v>34</v>
      </c>
      <c r="I10" s="4"/>
      <c r="J10" s="4" t="s">
        <v>35</v>
      </c>
      <c r="K10" s="4" t="s">
        <v>36</v>
      </c>
      <c r="L10" s="4">
        <v>183</v>
      </c>
      <c r="M10" s="4">
        <v>183</v>
      </c>
      <c r="N10" s="5">
        <v>44556</v>
      </c>
      <c r="O10" s="4"/>
      <c r="P10" s="4" t="s">
        <v>20</v>
      </c>
    </row>
    <row r="11" spans="1:16" ht="15">
      <c r="A11" s="4" t="s">
        <v>16</v>
      </c>
      <c r="B11" s="5">
        <v>44523</v>
      </c>
      <c r="C11" s="4" t="str">
        <f>"000000900032419T"</f>
        <v>000000900032419T</v>
      </c>
      <c r="D11" s="4">
        <v>6200674225</v>
      </c>
      <c r="E11" s="5">
        <v>44573</v>
      </c>
      <c r="F11" s="4">
        <v>36</v>
      </c>
      <c r="G11" s="4">
        <v>4909</v>
      </c>
      <c r="H11" s="4" t="s">
        <v>37</v>
      </c>
      <c r="I11" s="4"/>
      <c r="J11" s="4" t="s">
        <v>38</v>
      </c>
      <c r="K11" s="4" t="s">
        <v>39</v>
      </c>
      <c r="L11" s="4">
        <v>3.78</v>
      </c>
      <c r="M11" s="4">
        <v>3.1</v>
      </c>
      <c r="N11" s="5">
        <v>44553</v>
      </c>
      <c r="O11" s="5">
        <v>44587</v>
      </c>
      <c r="P11" s="4" t="s">
        <v>40</v>
      </c>
    </row>
    <row r="12" spans="1:16" ht="15">
      <c r="A12" s="4" t="s">
        <v>16</v>
      </c>
      <c r="B12" s="5">
        <v>44523</v>
      </c>
      <c r="C12" s="4" t="str">
        <f>"106E"</f>
        <v>106E</v>
      </c>
      <c r="D12" s="4">
        <v>6208392939</v>
      </c>
      <c r="E12" s="5">
        <v>44540</v>
      </c>
      <c r="F12" s="4">
        <v>2313</v>
      </c>
      <c r="G12" s="4">
        <v>6922</v>
      </c>
      <c r="H12" s="4" t="s">
        <v>41</v>
      </c>
      <c r="I12" s="4"/>
      <c r="J12" s="4" t="s">
        <v>42</v>
      </c>
      <c r="K12" s="4" t="s">
        <v>43</v>
      </c>
      <c r="L12" s="4">
        <v>500</v>
      </c>
      <c r="M12" s="4">
        <v>500</v>
      </c>
      <c r="N12" s="5">
        <v>44554</v>
      </c>
      <c r="O12" s="5">
        <v>44680</v>
      </c>
      <c r="P12" s="4" t="s">
        <v>20</v>
      </c>
    </row>
    <row r="13" spans="1:16" ht="15">
      <c r="A13" s="4" t="s">
        <v>16</v>
      </c>
      <c r="B13" s="5">
        <v>44523</v>
      </c>
      <c r="C13" s="4" t="str">
        <f>"000000900030026D"</f>
        <v>000000900030026D</v>
      </c>
      <c r="D13" s="4">
        <v>6200634899</v>
      </c>
      <c r="E13" s="5">
        <v>44573</v>
      </c>
      <c r="F13" s="4">
        <v>38</v>
      </c>
      <c r="G13" s="4">
        <v>8860</v>
      </c>
      <c r="H13" s="4" t="s">
        <v>44</v>
      </c>
      <c r="I13" s="4"/>
      <c r="J13" s="4" t="s">
        <v>45</v>
      </c>
      <c r="K13" s="4" t="s">
        <v>39</v>
      </c>
      <c r="L13" s="4">
        <v>7.2</v>
      </c>
      <c r="M13" s="4">
        <v>5.9</v>
      </c>
      <c r="N13" s="5">
        <v>44553</v>
      </c>
      <c r="O13" s="5">
        <v>44587</v>
      </c>
      <c r="P13" s="4" t="s">
        <v>40</v>
      </c>
    </row>
    <row r="14" spans="1:16" ht="15">
      <c r="A14" s="4" t="s">
        <v>16</v>
      </c>
      <c r="B14" s="5">
        <v>44523</v>
      </c>
      <c r="C14" s="4" t="str">
        <f>"94PA"</f>
        <v>94PA</v>
      </c>
      <c r="D14" s="4">
        <v>6203367083</v>
      </c>
      <c r="E14" s="5">
        <v>44600</v>
      </c>
      <c r="F14" s="4">
        <v>236</v>
      </c>
      <c r="G14" s="4">
        <v>9746</v>
      </c>
      <c r="H14" s="4" t="s">
        <v>46</v>
      </c>
      <c r="I14" s="4"/>
      <c r="J14" s="4" t="s">
        <v>47</v>
      </c>
      <c r="K14" s="4" t="s">
        <v>48</v>
      </c>
      <c r="L14" s="6">
        <v>30500</v>
      </c>
      <c r="M14" s="6">
        <v>25000</v>
      </c>
      <c r="N14" s="5">
        <v>44553</v>
      </c>
      <c r="O14" s="5">
        <v>44600</v>
      </c>
      <c r="P14" s="4" t="s">
        <v>31</v>
      </c>
    </row>
    <row r="15" spans="1:16" ht="15">
      <c r="A15" s="4" t="s">
        <v>16</v>
      </c>
      <c r="B15" s="5">
        <v>44520</v>
      </c>
      <c r="C15" s="4" t="str">
        <f>"2V21003145"</f>
        <v>2V21003145</v>
      </c>
      <c r="D15" s="4">
        <v>6188678451</v>
      </c>
      <c r="E15" s="5">
        <v>44615</v>
      </c>
      <c r="F15" s="4">
        <v>473</v>
      </c>
      <c r="G15" s="4">
        <v>1113</v>
      </c>
      <c r="H15" s="4" t="s">
        <v>49</v>
      </c>
      <c r="I15" s="4"/>
      <c r="J15" s="4" t="s">
        <v>50</v>
      </c>
      <c r="K15" s="7">
        <v>44501</v>
      </c>
      <c r="L15" s="4">
        <v>18.3</v>
      </c>
      <c r="M15" s="4">
        <v>15</v>
      </c>
      <c r="N15" s="5">
        <v>44550</v>
      </c>
      <c r="O15" s="5">
        <v>44621</v>
      </c>
      <c r="P15" s="4" t="s">
        <v>40</v>
      </c>
    </row>
    <row r="16" spans="1:16" ht="15">
      <c r="A16" s="4" t="s">
        <v>16</v>
      </c>
      <c r="B16" s="5">
        <v>44520</v>
      </c>
      <c r="C16" s="4" t="str">
        <f>"2V21003146"</f>
        <v>2V21003146</v>
      </c>
      <c r="D16" s="4">
        <v>6188686198</v>
      </c>
      <c r="E16" s="5">
        <v>44615</v>
      </c>
      <c r="F16" s="4">
        <v>472</v>
      </c>
      <c r="G16" s="4">
        <v>1113</v>
      </c>
      <c r="H16" s="4" t="s">
        <v>49</v>
      </c>
      <c r="I16" s="4"/>
      <c r="J16" s="4" t="s">
        <v>50</v>
      </c>
      <c r="K16" s="7">
        <v>44501</v>
      </c>
      <c r="L16" s="4">
        <v>6.6</v>
      </c>
      <c r="M16" s="4">
        <v>5.41</v>
      </c>
      <c r="N16" s="5">
        <v>44550</v>
      </c>
      <c r="O16" s="5">
        <v>44621</v>
      </c>
      <c r="P16" s="4" t="s">
        <v>51</v>
      </c>
    </row>
    <row r="17" spans="1:16" ht="15">
      <c r="A17" s="4" t="s">
        <v>16</v>
      </c>
      <c r="B17" s="5">
        <v>44516</v>
      </c>
      <c r="C17" s="4" t="str">
        <f>"FPA 38/21"</f>
        <v>FPA 38/21</v>
      </c>
      <c r="D17" s="4">
        <v>6164887366</v>
      </c>
      <c r="E17" s="5">
        <v>44561</v>
      </c>
      <c r="F17" s="4">
        <v>2472</v>
      </c>
      <c r="G17" s="4">
        <v>9224</v>
      </c>
      <c r="H17" s="4" t="s">
        <v>32</v>
      </c>
      <c r="I17" s="4"/>
      <c r="J17" s="4" t="s">
        <v>33</v>
      </c>
      <c r="K17" s="4"/>
      <c r="L17" s="4">
        <v>30.7</v>
      </c>
      <c r="M17" s="4">
        <v>29.52</v>
      </c>
      <c r="N17" s="5">
        <v>44546</v>
      </c>
      <c r="O17" s="5">
        <v>44593</v>
      </c>
      <c r="P17" s="4" t="s">
        <v>20</v>
      </c>
    </row>
    <row r="18" spans="1:16" ht="15">
      <c r="A18" s="4" t="s">
        <v>16</v>
      </c>
      <c r="B18" s="5">
        <v>44516</v>
      </c>
      <c r="C18" s="4" t="str">
        <f>"FPA 39/21"</f>
        <v>FPA 39/21</v>
      </c>
      <c r="D18" s="4">
        <v>6164945982</v>
      </c>
      <c r="E18" s="5">
        <v>44561</v>
      </c>
      <c r="F18" s="4">
        <v>2470</v>
      </c>
      <c r="G18" s="4">
        <v>9224</v>
      </c>
      <c r="H18" s="4" t="s">
        <v>32</v>
      </c>
      <c r="I18" s="4"/>
      <c r="J18" s="4" t="s">
        <v>33</v>
      </c>
      <c r="K18" s="4"/>
      <c r="L18" s="4">
        <v>184.1</v>
      </c>
      <c r="M18" s="4">
        <v>177.02</v>
      </c>
      <c r="N18" s="5">
        <v>44546</v>
      </c>
      <c r="O18" s="5">
        <v>44593</v>
      </c>
      <c r="P18" s="4" t="s">
        <v>20</v>
      </c>
    </row>
    <row r="19" spans="1:16" ht="15">
      <c r="A19" s="4" t="s">
        <v>16</v>
      </c>
      <c r="B19" s="5">
        <v>44515</v>
      </c>
      <c r="C19" s="4" t="str">
        <f>"FATTPA 83_21"</f>
        <v>FATTPA 83_21</v>
      </c>
      <c r="D19" s="4">
        <v>6153680207</v>
      </c>
      <c r="E19" s="5">
        <v>44561</v>
      </c>
      <c r="F19" s="4">
        <v>2492</v>
      </c>
      <c r="G19" s="4">
        <v>7703</v>
      </c>
      <c r="H19" s="4" t="s">
        <v>52</v>
      </c>
      <c r="I19" s="4"/>
      <c r="J19" s="4" t="s">
        <v>53</v>
      </c>
      <c r="K19" s="4" t="s">
        <v>54</v>
      </c>
      <c r="L19" s="6">
        <v>1418.97</v>
      </c>
      <c r="M19" s="6">
        <v>1351.4</v>
      </c>
      <c r="N19" s="5">
        <v>44545</v>
      </c>
      <c r="O19" s="4"/>
      <c r="P19" s="4" t="s">
        <v>20</v>
      </c>
    </row>
    <row r="20" spans="1:16" ht="15">
      <c r="A20" s="4" t="s">
        <v>16</v>
      </c>
      <c r="B20" s="5">
        <v>44515</v>
      </c>
      <c r="C20" s="4" t="str">
        <f>"FATTPA 84_21"</f>
        <v>FATTPA 84_21</v>
      </c>
      <c r="D20" s="4">
        <v>6153698249</v>
      </c>
      <c r="E20" s="5">
        <v>44560</v>
      </c>
      <c r="F20" s="4">
        <v>2444</v>
      </c>
      <c r="G20" s="4">
        <v>7703</v>
      </c>
      <c r="H20" s="4" t="s">
        <v>52</v>
      </c>
      <c r="I20" s="4"/>
      <c r="J20" s="4" t="s">
        <v>53</v>
      </c>
      <c r="K20" s="4" t="s">
        <v>55</v>
      </c>
      <c r="L20" s="6">
        <v>1418.97</v>
      </c>
      <c r="M20" s="6">
        <v>1351.4</v>
      </c>
      <c r="N20" s="5">
        <v>44545</v>
      </c>
      <c r="O20" s="5">
        <v>44588</v>
      </c>
      <c r="P20" s="4" t="s">
        <v>20</v>
      </c>
    </row>
    <row r="21" spans="1:16" ht="15">
      <c r="A21" s="4" t="s">
        <v>16</v>
      </c>
      <c r="B21" s="5">
        <v>44515</v>
      </c>
      <c r="C21" s="4" t="str">
        <f>"FATTPA 85_21"</f>
        <v>FATTPA 85_21</v>
      </c>
      <c r="D21" s="4">
        <v>6153717532</v>
      </c>
      <c r="E21" s="5">
        <v>44560</v>
      </c>
      <c r="F21" s="4">
        <v>2462</v>
      </c>
      <c r="G21" s="4">
        <v>7703</v>
      </c>
      <c r="H21" s="4" t="s">
        <v>52</v>
      </c>
      <c r="I21" s="4"/>
      <c r="J21" s="4" t="s">
        <v>53</v>
      </c>
      <c r="K21" s="4" t="s">
        <v>56</v>
      </c>
      <c r="L21" s="6">
        <v>1418.97</v>
      </c>
      <c r="M21" s="6">
        <v>1351.4</v>
      </c>
      <c r="N21" s="5">
        <v>44545</v>
      </c>
      <c r="O21" s="5">
        <v>44592</v>
      </c>
      <c r="P21" s="4" t="s">
        <v>20</v>
      </c>
    </row>
    <row r="22" spans="1:16" ht="15">
      <c r="A22" s="4" t="s">
        <v>16</v>
      </c>
      <c r="B22" s="5">
        <v>44515</v>
      </c>
      <c r="C22" s="4" t="str">
        <f>"FATTPA 86_21"</f>
        <v>FATTPA 86_21</v>
      </c>
      <c r="D22" s="4">
        <v>6153739703</v>
      </c>
      <c r="E22" s="5">
        <v>44560</v>
      </c>
      <c r="F22" s="4">
        <v>2459</v>
      </c>
      <c r="G22" s="4">
        <v>7703</v>
      </c>
      <c r="H22" s="4" t="s">
        <v>52</v>
      </c>
      <c r="I22" s="4"/>
      <c r="J22" s="4" t="s">
        <v>53</v>
      </c>
      <c r="K22" s="4" t="s">
        <v>57</v>
      </c>
      <c r="L22" s="6">
        <v>1418.97</v>
      </c>
      <c r="M22" s="6">
        <v>1351.4</v>
      </c>
      <c r="N22" s="5">
        <v>44545</v>
      </c>
      <c r="O22" s="5">
        <v>44592</v>
      </c>
      <c r="P22" s="4" t="s">
        <v>20</v>
      </c>
    </row>
    <row r="23" spans="1:16" ht="15">
      <c r="A23" s="4" t="s">
        <v>16</v>
      </c>
      <c r="B23" s="5">
        <v>44515</v>
      </c>
      <c r="C23" s="4" t="str">
        <f>"FATTPA 88_21"</f>
        <v>FATTPA 88_21</v>
      </c>
      <c r="D23" s="4">
        <v>6153767685</v>
      </c>
      <c r="E23" s="5">
        <v>44561</v>
      </c>
      <c r="F23" s="4">
        <v>2471</v>
      </c>
      <c r="G23" s="4">
        <v>7703</v>
      </c>
      <c r="H23" s="4" t="s">
        <v>52</v>
      </c>
      <c r="I23" s="4"/>
      <c r="J23" s="4" t="s">
        <v>53</v>
      </c>
      <c r="K23" s="4" t="s">
        <v>58</v>
      </c>
      <c r="L23" s="6">
        <v>1418.97</v>
      </c>
      <c r="M23" s="6">
        <v>1351.4</v>
      </c>
      <c r="N23" s="5">
        <v>44545</v>
      </c>
      <c r="O23" s="5">
        <v>44593</v>
      </c>
      <c r="P23" s="4" t="s">
        <v>20</v>
      </c>
    </row>
    <row r="24" spans="1:16" ht="15">
      <c r="A24" s="4" t="s">
        <v>16</v>
      </c>
      <c r="B24" s="5">
        <v>44515</v>
      </c>
      <c r="C24" s="4" t="str">
        <f>"FATTPA 89_21"</f>
        <v>FATTPA 89_21</v>
      </c>
      <c r="D24" s="4">
        <v>6153780600</v>
      </c>
      <c r="E24" s="5">
        <v>44561</v>
      </c>
      <c r="F24" s="4">
        <v>2474</v>
      </c>
      <c r="G24" s="4">
        <v>7703</v>
      </c>
      <c r="H24" s="4" t="s">
        <v>52</v>
      </c>
      <c r="I24" s="4"/>
      <c r="J24" s="4" t="s">
        <v>53</v>
      </c>
      <c r="K24" s="4" t="s">
        <v>59</v>
      </c>
      <c r="L24" s="6">
        <v>1418.97</v>
      </c>
      <c r="M24" s="6">
        <v>1351.4</v>
      </c>
      <c r="N24" s="5">
        <v>44545</v>
      </c>
      <c r="O24" s="5">
        <v>44593</v>
      </c>
      <c r="P24" s="4" t="s">
        <v>20</v>
      </c>
    </row>
    <row r="25" spans="1:16" ht="15">
      <c r="A25" s="4" t="s">
        <v>16</v>
      </c>
      <c r="B25" s="5">
        <v>44515</v>
      </c>
      <c r="C25" s="4" t="str">
        <f>"FATTPA 90_21"</f>
        <v>FATTPA 90_21</v>
      </c>
      <c r="D25" s="4">
        <v>6153793041</v>
      </c>
      <c r="E25" s="5">
        <v>44560</v>
      </c>
      <c r="F25" s="4">
        <v>2451</v>
      </c>
      <c r="G25" s="4">
        <v>7703</v>
      </c>
      <c r="H25" s="4" t="s">
        <v>52</v>
      </c>
      <c r="I25" s="4"/>
      <c r="J25" s="4" t="s">
        <v>53</v>
      </c>
      <c r="K25" s="4" t="s">
        <v>60</v>
      </c>
      <c r="L25" s="6">
        <v>1418.97</v>
      </c>
      <c r="M25" s="6">
        <v>1351.4</v>
      </c>
      <c r="N25" s="5">
        <v>44545</v>
      </c>
      <c r="O25" s="5">
        <v>44592</v>
      </c>
      <c r="P25" s="4" t="s">
        <v>20</v>
      </c>
    </row>
    <row r="26" spans="1:16" ht="15">
      <c r="A26" s="4" t="s">
        <v>16</v>
      </c>
      <c r="B26" s="5">
        <v>44512</v>
      </c>
      <c r="C26" s="4" t="str">
        <f>"99"</f>
        <v>99</v>
      </c>
      <c r="D26" s="4">
        <v>6136098278</v>
      </c>
      <c r="E26" s="5">
        <v>44593</v>
      </c>
      <c r="F26" s="4">
        <v>160</v>
      </c>
      <c r="G26" s="4">
        <v>11313</v>
      </c>
      <c r="H26" s="4" t="s">
        <v>61</v>
      </c>
      <c r="I26" s="4" t="s">
        <v>62</v>
      </c>
      <c r="J26" s="4" t="s">
        <v>63</v>
      </c>
      <c r="K26" s="4" t="s">
        <v>64</v>
      </c>
      <c r="L26" s="4">
        <v>719.99</v>
      </c>
      <c r="M26" s="4">
        <v>590.16</v>
      </c>
      <c r="N26" s="5">
        <v>44542</v>
      </c>
      <c r="O26" s="5">
        <v>44602</v>
      </c>
      <c r="P26" s="4" t="s">
        <v>65</v>
      </c>
    </row>
    <row r="27" spans="1:16" ht="15">
      <c r="A27" s="4" t="s">
        <v>16</v>
      </c>
      <c r="B27" s="5">
        <v>44510</v>
      </c>
      <c r="C27" s="4" t="str">
        <f>"517/E"</f>
        <v>517/E</v>
      </c>
      <c r="D27" s="4">
        <v>6124948454</v>
      </c>
      <c r="E27" s="5">
        <v>44609</v>
      </c>
      <c r="F27" s="4">
        <v>338</v>
      </c>
      <c r="G27" s="4">
        <v>4022</v>
      </c>
      <c r="H27" s="4" t="s">
        <v>66</v>
      </c>
      <c r="I27" s="4"/>
      <c r="J27" s="4" t="s">
        <v>67</v>
      </c>
      <c r="K27" s="4"/>
      <c r="L27" s="6">
        <v>1634.92</v>
      </c>
      <c r="M27" s="6">
        <v>1557.07</v>
      </c>
      <c r="N27" s="5">
        <v>44540</v>
      </c>
      <c r="O27" s="5">
        <v>44620</v>
      </c>
      <c r="P27" s="4" t="s">
        <v>20</v>
      </c>
    </row>
    <row r="28" spans="1:16" ht="15">
      <c r="A28" s="4" t="s">
        <v>16</v>
      </c>
      <c r="B28" s="5">
        <v>44509</v>
      </c>
      <c r="C28" s="4" t="str">
        <f>"FATTPA 59_21"</f>
        <v>FATTPA 59_21</v>
      </c>
      <c r="D28" s="4">
        <v>6117410625</v>
      </c>
      <c r="E28" s="5">
        <v>44657</v>
      </c>
      <c r="F28" s="4">
        <v>757</v>
      </c>
      <c r="G28" s="4">
        <v>1999</v>
      </c>
      <c r="H28" s="4" t="s">
        <v>68</v>
      </c>
      <c r="I28" s="4">
        <v>4275740829</v>
      </c>
      <c r="J28" s="4" t="s">
        <v>69</v>
      </c>
      <c r="K28" s="4" t="s">
        <v>70</v>
      </c>
      <c r="L28" s="6">
        <v>11448.31</v>
      </c>
      <c r="M28" s="6">
        <v>9643.72</v>
      </c>
      <c r="N28" s="5">
        <v>44539</v>
      </c>
      <c r="O28" s="5">
        <v>44658</v>
      </c>
      <c r="P28" s="4" t="s">
        <v>71</v>
      </c>
    </row>
    <row r="29" spans="1:16" ht="15">
      <c r="A29" s="4" t="s">
        <v>16</v>
      </c>
      <c r="B29" s="5">
        <v>44509</v>
      </c>
      <c r="C29" s="4" t="str">
        <f>"PA018"</f>
        <v>PA018</v>
      </c>
      <c r="D29" s="4">
        <v>6117319746</v>
      </c>
      <c r="E29" s="5">
        <v>44657</v>
      </c>
      <c r="F29" s="4">
        <v>759</v>
      </c>
      <c r="G29" s="4">
        <v>10416</v>
      </c>
      <c r="H29" s="4" t="s">
        <v>72</v>
      </c>
      <c r="I29" s="4"/>
      <c r="J29" s="4" t="s">
        <v>73</v>
      </c>
      <c r="K29" s="4"/>
      <c r="L29" s="6">
        <v>7632.21</v>
      </c>
      <c r="M29" s="6">
        <v>6255.91</v>
      </c>
      <c r="N29" s="5">
        <v>44539</v>
      </c>
      <c r="O29" s="5">
        <v>44658</v>
      </c>
      <c r="P29" s="4" t="s">
        <v>71</v>
      </c>
    </row>
    <row r="30" spans="1:16" ht="15">
      <c r="A30" s="4" t="s">
        <v>16</v>
      </c>
      <c r="B30" s="5">
        <v>44508</v>
      </c>
      <c r="C30" s="4" t="str">
        <f>"PA362"</f>
        <v>PA362</v>
      </c>
      <c r="D30" s="4">
        <v>6108410691</v>
      </c>
      <c r="E30" s="5">
        <v>44735</v>
      </c>
      <c r="F30" s="4">
        <v>1298</v>
      </c>
      <c r="G30" s="4">
        <v>4077</v>
      </c>
      <c r="H30" s="4" t="s">
        <v>74</v>
      </c>
      <c r="I30" s="4"/>
      <c r="J30" s="4" t="s">
        <v>75</v>
      </c>
      <c r="K30" s="4" t="s">
        <v>76</v>
      </c>
      <c r="L30" s="6">
        <v>2490.36</v>
      </c>
      <c r="M30" s="6">
        <v>2371.77</v>
      </c>
      <c r="N30" s="5">
        <v>44538</v>
      </c>
      <c r="O30" s="5">
        <v>44741</v>
      </c>
      <c r="P30" s="4" t="s">
        <v>20</v>
      </c>
    </row>
    <row r="31" spans="1:16" ht="15">
      <c r="A31" s="4" t="s">
        <v>16</v>
      </c>
      <c r="B31" s="5">
        <v>44503</v>
      </c>
      <c r="C31" s="4" t="str">
        <f>"FATTPA 123_21"</f>
        <v>FATTPA 123_21</v>
      </c>
      <c r="D31" s="4">
        <v>6075083935</v>
      </c>
      <c r="E31" s="5">
        <v>44553</v>
      </c>
      <c r="F31" s="4">
        <v>2439</v>
      </c>
      <c r="G31" s="4">
        <v>12389</v>
      </c>
      <c r="H31" s="4" t="s">
        <v>77</v>
      </c>
      <c r="I31" s="4"/>
      <c r="J31" s="4" t="s">
        <v>78</v>
      </c>
      <c r="K31" s="4"/>
      <c r="L31" s="6">
        <v>1617.81</v>
      </c>
      <c r="M31" s="6">
        <v>1540.78</v>
      </c>
      <c r="N31" s="5">
        <v>44533</v>
      </c>
      <c r="O31" s="5">
        <v>44586</v>
      </c>
      <c r="P31" s="4" t="s">
        <v>20</v>
      </c>
    </row>
    <row r="32" spans="1:16" ht="15">
      <c r="A32" s="4" t="s">
        <v>16</v>
      </c>
      <c r="B32" s="5">
        <v>44502</v>
      </c>
      <c r="C32" s="4" t="str">
        <f>"54"</f>
        <v>54</v>
      </c>
      <c r="D32" s="4">
        <v>6065741338</v>
      </c>
      <c r="E32" s="5">
        <v>44601</v>
      </c>
      <c r="F32" s="4">
        <v>259</v>
      </c>
      <c r="G32" s="4">
        <v>275</v>
      </c>
      <c r="H32" s="4" t="s">
        <v>79</v>
      </c>
      <c r="I32" s="4">
        <v>82000550820</v>
      </c>
      <c r="J32" s="4" t="s">
        <v>80</v>
      </c>
      <c r="K32" s="4" t="s">
        <v>81</v>
      </c>
      <c r="L32" s="6">
        <v>2176.11</v>
      </c>
      <c r="M32" s="6">
        <v>2176.11</v>
      </c>
      <c r="N32" s="5">
        <v>44532</v>
      </c>
      <c r="O32" s="5">
        <v>44607</v>
      </c>
      <c r="P32" s="4" t="s">
        <v>20</v>
      </c>
    </row>
    <row r="33" spans="1:16" ht="15">
      <c r="A33" s="4" t="s">
        <v>16</v>
      </c>
      <c r="B33" s="5">
        <v>44502</v>
      </c>
      <c r="C33" s="4" t="str">
        <f>"FATTPA 212_21"</f>
        <v>FATTPA 212_21</v>
      </c>
      <c r="D33" s="4">
        <v>6069071001</v>
      </c>
      <c r="E33" s="5">
        <v>44560</v>
      </c>
      <c r="F33" s="4">
        <v>2448</v>
      </c>
      <c r="G33" s="4">
        <v>1213</v>
      </c>
      <c r="H33" s="4" t="s">
        <v>17</v>
      </c>
      <c r="I33" s="4">
        <v>93000730825</v>
      </c>
      <c r="J33" s="4" t="s">
        <v>18</v>
      </c>
      <c r="K33" s="4" t="s">
        <v>82</v>
      </c>
      <c r="L33" s="6">
        <v>1486.17</v>
      </c>
      <c r="M33" s="6">
        <v>1415.4</v>
      </c>
      <c r="N33" s="5">
        <v>44532</v>
      </c>
      <c r="O33" s="5">
        <v>44592</v>
      </c>
      <c r="P33" s="4" t="s">
        <v>20</v>
      </c>
    </row>
    <row r="34" spans="1:16" ht="15">
      <c r="A34" s="4" t="s">
        <v>16</v>
      </c>
      <c r="B34" s="5">
        <v>44502</v>
      </c>
      <c r="C34" s="4" t="str">
        <f>"FATTPA 213_21"</f>
        <v>FATTPA 213_21</v>
      </c>
      <c r="D34" s="4">
        <v>6069083695</v>
      </c>
      <c r="E34" s="5">
        <v>44560</v>
      </c>
      <c r="F34" s="4">
        <v>2447</v>
      </c>
      <c r="G34" s="4">
        <v>1213</v>
      </c>
      <c r="H34" s="4" t="s">
        <v>17</v>
      </c>
      <c r="I34" s="4">
        <v>93000730825</v>
      </c>
      <c r="J34" s="4" t="s">
        <v>18</v>
      </c>
      <c r="K34" s="4" t="s">
        <v>83</v>
      </c>
      <c r="L34" s="6">
        <v>2490.36</v>
      </c>
      <c r="M34" s="6">
        <v>2371.77</v>
      </c>
      <c r="N34" s="5">
        <v>44532</v>
      </c>
      <c r="O34" s="5">
        <v>44592</v>
      </c>
      <c r="P34" s="4" t="s">
        <v>20</v>
      </c>
    </row>
    <row r="35" spans="1:16" ht="15">
      <c r="A35" s="4" t="s">
        <v>16</v>
      </c>
      <c r="B35" s="5">
        <v>44502</v>
      </c>
      <c r="C35" s="4" t="str">
        <f>"FATTPA 214_21"</f>
        <v>FATTPA 214_21</v>
      </c>
      <c r="D35" s="4">
        <v>6069125110</v>
      </c>
      <c r="E35" s="5">
        <v>44825</v>
      </c>
      <c r="F35" s="4">
        <v>1762</v>
      </c>
      <c r="G35" s="4">
        <v>1213</v>
      </c>
      <c r="H35" s="4" t="s">
        <v>17</v>
      </c>
      <c r="I35" s="4">
        <v>93000730825</v>
      </c>
      <c r="J35" s="4" t="s">
        <v>18</v>
      </c>
      <c r="K35" s="4" t="s">
        <v>84</v>
      </c>
      <c r="L35" s="6">
        <v>2490.36</v>
      </c>
      <c r="M35" s="6">
        <v>2371.77</v>
      </c>
      <c r="N35" s="5">
        <v>44532</v>
      </c>
      <c r="O35" s="5">
        <v>44840</v>
      </c>
      <c r="P35" s="4" t="s">
        <v>20</v>
      </c>
    </row>
    <row r="36" spans="1:16" ht="15">
      <c r="A36" s="4" t="s">
        <v>16</v>
      </c>
      <c r="B36" s="5">
        <v>44502</v>
      </c>
      <c r="C36" s="4" t="str">
        <f>"498/E"</f>
        <v>498/E</v>
      </c>
      <c r="D36" s="4">
        <v>6092047582</v>
      </c>
      <c r="E36" s="5">
        <v>44615</v>
      </c>
      <c r="F36" s="4">
        <v>452</v>
      </c>
      <c r="G36" s="4">
        <v>4022</v>
      </c>
      <c r="H36" s="4" t="s">
        <v>66</v>
      </c>
      <c r="I36" s="4"/>
      <c r="J36" s="4" t="s">
        <v>67</v>
      </c>
      <c r="K36" s="4"/>
      <c r="L36" s="6">
        <v>17525.94</v>
      </c>
      <c r="M36" s="6">
        <v>16691.37</v>
      </c>
      <c r="N36" s="5">
        <v>44535</v>
      </c>
      <c r="O36" s="5">
        <v>44622</v>
      </c>
      <c r="P36" s="4" t="s">
        <v>20</v>
      </c>
    </row>
    <row r="37" spans="1:16" ht="15">
      <c r="A37" s="4" t="s">
        <v>16</v>
      </c>
      <c r="B37" s="5">
        <v>44498</v>
      </c>
      <c r="C37" s="4" t="str">
        <f>"337"</f>
        <v>337</v>
      </c>
      <c r="D37" s="4">
        <v>6044842917</v>
      </c>
      <c r="E37" s="5">
        <v>44627</v>
      </c>
      <c r="F37" s="4">
        <v>574</v>
      </c>
      <c r="G37" s="4">
        <v>10736</v>
      </c>
      <c r="H37" s="4" t="s">
        <v>85</v>
      </c>
      <c r="I37" s="4" t="s">
        <v>86</v>
      </c>
      <c r="J37" s="4" t="s">
        <v>87</v>
      </c>
      <c r="K37" s="4"/>
      <c r="L37" s="4">
        <v>596.82</v>
      </c>
      <c r="M37" s="4">
        <v>489.2</v>
      </c>
      <c r="N37" s="5">
        <v>44528</v>
      </c>
      <c r="O37" s="5">
        <v>44637</v>
      </c>
      <c r="P37" s="4" t="s">
        <v>88</v>
      </c>
    </row>
    <row r="38" spans="1:16" ht="15">
      <c r="A38" s="4" t="s">
        <v>16</v>
      </c>
      <c r="B38" s="5">
        <v>44497</v>
      </c>
      <c r="C38" s="4" t="str">
        <f>"40"</f>
        <v>40</v>
      </c>
      <c r="D38" s="4">
        <v>6042473964</v>
      </c>
      <c r="E38" s="5">
        <v>44561</v>
      </c>
      <c r="F38" s="4">
        <v>2491</v>
      </c>
      <c r="G38" s="4">
        <v>565</v>
      </c>
      <c r="H38" s="4" t="s">
        <v>89</v>
      </c>
      <c r="I38" s="4"/>
      <c r="J38" s="4" t="s">
        <v>90</v>
      </c>
      <c r="K38" s="4"/>
      <c r="L38" s="4">
        <v>655.75</v>
      </c>
      <c r="M38" s="4">
        <v>537.5</v>
      </c>
      <c r="N38" s="5">
        <v>44527</v>
      </c>
      <c r="O38" s="4"/>
      <c r="P38" s="4" t="s">
        <v>20</v>
      </c>
    </row>
    <row r="39" spans="1:16" ht="15">
      <c r="A39" s="4" t="s">
        <v>16</v>
      </c>
      <c r="B39" s="5">
        <v>44475</v>
      </c>
      <c r="C39" s="4" t="str">
        <f>"461/E"</f>
        <v>461/E</v>
      </c>
      <c r="D39" s="4">
        <v>5908958780</v>
      </c>
      <c r="E39" s="5">
        <v>44606</v>
      </c>
      <c r="F39" s="4">
        <v>320</v>
      </c>
      <c r="G39" s="4">
        <v>4022</v>
      </c>
      <c r="H39" s="4" t="s">
        <v>66</v>
      </c>
      <c r="I39" s="4"/>
      <c r="J39" s="4" t="s">
        <v>67</v>
      </c>
      <c r="K39" s="4"/>
      <c r="L39" s="6">
        <v>4406.37</v>
      </c>
      <c r="M39" s="6">
        <v>4196.55</v>
      </c>
      <c r="N39" s="5">
        <v>44506</v>
      </c>
      <c r="O39" s="5">
        <v>44609</v>
      </c>
      <c r="P39" s="4" t="s">
        <v>20</v>
      </c>
    </row>
    <row r="40" spans="1:16" ht="15">
      <c r="A40" s="4" t="s">
        <v>16</v>
      </c>
      <c r="B40" s="5">
        <v>44475</v>
      </c>
      <c r="C40" s="4" t="str">
        <f>"004166577670"</f>
        <v>004166577670</v>
      </c>
      <c r="D40" s="4">
        <v>5916757285</v>
      </c>
      <c r="E40" s="5">
        <v>44517</v>
      </c>
      <c r="F40" s="4">
        <v>2069</v>
      </c>
      <c r="G40" s="4">
        <v>7010</v>
      </c>
      <c r="H40" s="4" t="s">
        <v>91</v>
      </c>
      <c r="I40" s="4">
        <v>6655971007</v>
      </c>
      <c r="J40" s="4" t="s">
        <v>92</v>
      </c>
      <c r="K40" s="4" t="s">
        <v>93</v>
      </c>
      <c r="L40" s="4">
        <v>53.69</v>
      </c>
      <c r="M40" s="4">
        <v>44.01</v>
      </c>
      <c r="N40" s="5">
        <v>44507</v>
      </c>
      <c r="O40" s="4"/>
      <c r="P40" s="4" t="s">
        <v>40</v>
      </c>
    </row>
    <row r="41" spans="1:16" ht="15">
      <c r="A41" s="4" t="s">
        <v>16</v>
      </c>
      <c r="B41" s="5">
        <v>44473</v>
      </c>
      <c r="C41" s="4" t="str">
        <f>"FATTPA 76_21"</f>
        <v>FATTPA 76_21</v>
      </c>
      <c r="D41" s="4">
        <v>5895365497</v>
      </c>
      <c r="E41" s="5">
        <v>44560</v>
      </c>
      <c r="F41" s="4">
        <v>2441</v>
      </c>
      <c r="G41" s="4">
        <v>7703</v>
      </c>
      <c r="H41" s="4" t="s">
        <v>52</v>
      </c>
      <c r="I41" s="4"/>
      <c r="J41" s="4" t="s">
        <v>53</v>
      </c>
      <c r="K41" s="4" t="s">
        <v>94</v>
      </c>
      <c r="L41" s="6">
        <v>1407.49</v>
      </c>
      <c r="M41" s="6">
        <v>1340.47</v>
      </c>
      <c r="N41" s="5">
        <v>44504</v>
      </c>
      <c r="O41" s="5">
        <v>44588</v>
      </c>
      <c r="P41" s="4" t="s">
        <v>20</v>
      </c>
    </row>
    <row r="42" spans="1:16" ht="15">
      <c r="A42" s="4" t="s">
        <v>16</v>
      </c>
      <c r="B42" s="5">
        <v>44473</v>
      </c>
      <c r="C42" s="4" t="str">
        <f>"FATTPA 77_21"</f>
        <v>FATTPA 77_21</v>
      </c>
      <c r="D42" s="4">
        <v>5895372556</v>
      </c>
      <c r="E42" s="5">
        <v>44560</v>
      </c>
      <c r="F42" s="4">
        <v>2460</v>
      </c>
      <c r="G42" s="4">
        <v>7703</v>
      </c>
      <c r="H42" s="4" t="s">
        <v>52</v>
      </c>
      <c r="I42" s="4"/>
      <c r="J42" s="4" t="s">
        <v>53</v>
      </c>
      <c r="K42" s="4" t="s">
        <v>95</v>
      </c>
      <c r="L42" s="6">
        <v>1407.49</v>
      </c>
      <c r="M42" s="6">
        <v>1340.47</v>
      </c>
      <c r="N42" s="5">
        <v>44504</v>
      </c>
      <c r="O42" s="5">
        <v>44592</v>
      </c>
      <c r="P42" s="4" t="s">
        <v>20</v>
      </c>
    </row>
    <row r="43" spans="1:16" ht="15">
      <c r="A43" s="4" t="s">
        <v>16</v>
      </c>
      <c r="B43" s="5">
        <v>44473</v>
      </c>
      <c r="C43" s="4" t="str">
        <f>"FATTPA 80_21"</f>
        <v>FATTPA 80_21</v>
      </c>
      <c r="D43" s="4">
        <v>5895385186</v>
      </c>
      <c r="E43" s="5">
        <v>44560</v>
      </c>
      <c r="F43" s="4">
        <v>2443</v>
      </c>
      <c r="G43" s="4">
        <v>7703</v>
      </c>
      <c r="H43" s="4" t="s">
        <v>52</v>
      </c>
      <c r="I43" s="4"/>
      <c r="J43" s="4" t="s">
        <v>53</v>
      </c>
      <c r="K43" s="4" t="s">
        <v>96</v>
      </c>
      <c r="L43" s="6">
        <v>1407.49</v>
      </c>
      <c r="M43" s="6">
        <v>1340.47</v>
      </c>
      <c r="N43" s="5">
        <v>44504</v>
      </c>
      <c r="O43" s="5">
        <v>44588</v>
      </c>
      <c r="P43" s="4" t="s">
        <v>20</v>
      </c>
    </row>
    <row r="44" spans="1:16" ht="15">
      <c r="A44" s="4" t="s">
        <v>16</v>
      </c>
      <c r="B44" s="5">
        <v>44447</v>
      </c>
      <c r="C44" s="4" t="str">
        <f>"V0-228858"</f>
        <v>V0-228858</v>
      </c>
      <c r="D44" s="4">
        <v>5747996326</v>
      </c>
      <c r="E44" s="5">
        <v>44923</v>
      </c>
      <c r="F44" s="4">
        <v>2500</v>
      </c>
      <c r="G44" s="4">
        <v>7123</v>
      </c>
      <c r="H44" s="4" t="s">
        <v>97</v>
      </c>
      <c r="I44" s="4">
        <v>3543000370</v>
      </c>
      <c r="J44" s="4" t="s">
        <v>98</v>
      </c>
      <c r="K44" s="4"/>
      <c r="L44" s="6">
        <v>8000</v>
      </c>
      <c r="M44" s="6">
        <v>8000</v>
      </c>
      <c r="N44" s="5">
        <v>44478</v>
      </c>
      <c r="O44" s="5">
        <v>44972</v>
      </c>
      <c r="P44" s="4" t="s">
        <v>20</v>
      </c>
    </row>
    <row r="45" spans="1:16" ht="15">
      <c r="A45" s="4" t="s">
        <v>16</v>
      </c>
      <c r="B45" s="5">
        <v>44447</v>
      </c>
      <c r="C45" s="4" t="str">
        <f>"FATTPA 67_21"</f>
        <v>FATTPA 67_21</v>
      </c>
      <c r="D45" s="4">
        <v>5742096661</v>
      </c>
      <c r="E45" s="5">
        <v>44560</v>
      </c>
      <c r="F45" s="4">
        <v>2442</v>
      </c>
      <c r="G45" s="4">
        <v>7703</v>
      </c>
      <c r="H45" s="4" t="s">
        <v>52</v>
      </c>
      <c r="I45" s="4"/>
      <c r="J45" s="4" t="s">
        <v>53</v>
      </c>
      <c r="K45" s="4" t="s">
        <v>99</v>
      </c>
      <c r="L45" s="6">
        <v>1418.97</v>
      </c>
      <c r="M45" s="6">
        <v>1351.4</v>
      </c>
      <c r="N45" s="5">
        <v>44478</v>
      </c>
      <c r="O45" s="5">
        <v>44588</v>
      </c>
      <c r="P45" s="4" t="s">
        <v>20</v>
      </c>
    </row>
    <row r="46" spans="1:16" ht="15">
      <c r="A46" s="4" t="s">
        <v>16</v>
      </c>
      <c r="B46" s="5">
        <v>44435</v>
      </c>
      <c r="C46" s="4" t="str">
        <f>"1021204884"</f>
        <v>1021204884</v>
      </c>
      <c r="D46" s="4">
        <v>5675968236</v>
      </c>
      <c r="E46" s="5">
        <v>44519</v>
      </c>
      <c r="F46" s="4">
        <v>2140</v>
      </c>
      <c r="G46" s="4">
        <v>5757</v>
      </c>
      <c r="H46" s="4" t="s">
        <v>100</v>
      </c>
      <c r="I46" s="4"/>
      <c r="J46" s="4" t="s">
        <v>101</v>
      </c>
      <c r="K46" s="4" t="s">
        <v>102</v>
      </c>
      <c r="L46" s="4">
        <v>305.9</v>
      </c>
      <c r="M46" s="4">
        <v>305.9</v>
      </c>
      <c r="N46" s="5">
        <v>44465</v>
      </c>
      <c r="O46" s="5">
        <v>44900</v>
      </c>
      <c r="P46" s="4" t="s">
        <v>31</v>
      </c>
    </row>
    <row r="47" spans="1:16" ht="15">
      <c r="A47" s="4" t="s">
        <v>16</v>
      </c>
      <c r="B47" s="5">
        <v>44421</v>
      </c>
      <c r="C47" s="4" t="str">
        <f>"1"</f>
        <v>1</v>
      </c>
      <c r="D47" s="4">
        <v>5622617359</v>
      </c>
      <c r="E47" s="5">
        <v>44627</v>
      </c>
      <c r="F47" s="4">
        <v>573</v>
      </c>
      <c r="G47" s="4">
        <v>723</v>
      </c>
      <c r="H47" s="4" t="s">
        <v>103</v>
      </c>
      <c r="I47" s="4"/>
      <c r="J47" s="4" t="s">
        <v>104</v>
      </c>
      <c r="K47" s="4" t="s">
        <v>105</v>
      </c>
      <c r="L47" s="6">
        <v>6000</v>
      </c>
      <c r="M47" s="6">
        <v>4918.03</v>
      </c>
      <c r="N47" s="5">
        <v>44451</v>
      </c>
      <c r="O47" s="5">
        <v>44631</v>
      </c>
      <c r="P47" s="4" t="s">
        <v>20</v>
      </c>
    </row>
    <row r="48" spans="1:16" ht="15">
      <c r="A48" s="4" t="s">
        <v>16</v>
      </c>
      <c r="B48" s="5">
        <v>44417</v>
      </c>
      <c r="C48" s="4" t="str">
        <f>"360/E"</f>
        <v>360/E</v>
      </c>
      <c r="D48" s="4">
        <v>5593469534</v>
      </c>
      <c r="E48" s="5">
        <v>44644</v>
      </c>
      <c r="F48" s="4">
        <v>671</v>
      </c>
      <c r="G48" s="4">
        <v>4022</v>
      </c>
      <c r="H48" s="4" t="s">
        <v>66</v>
      </c>
      <c r="I48" s="4"/>
      <c r="J48" s="4" t="s">
        <v>67</v>
      </c>
      <c r="K48" s="4"/>
      <c r="L48" s="6">
        <v>4396.49</v>
      </c>
      <c r="M48" s="6">
        <v>4187.13</v>
      </c>
      <c r="N48" s="5">
        <v>44447</v>
      </c>
      <c r="O48" s="5">
        <v>44648</v>
      </c>
      <c r="P48" s="4" t="s">
        <v>20</v>
      </c>
    </row>
    <row r="49" spans="1:16" ht="15">
      <c r="A49" s="4" t="s">
        <v>16</v>
      </c>
      <c r="B49" s="5">
        <v>44406</v>
      </c>
      <c r="C49" s="4" t="str">
        <f>"21-V1-000266"</f>
        <v>21-V1-000266</v>
      </c>
      <c r="D49" s="4">
        <v>5554786425</v>
      </c>
      <c r="E49" s="5">
        <v>44446</v>
      </c>
      <c r="F49" s="4">
        <v>1550</v>
      </c>
      <c r="G49" s="4">
        <v>9384</v>
      </c>
      <c r="H49" s="4" t="s">
        <v>106</v>
      </c>
      <c r="I49" s="4">
        <v>6792050962</v>
      </c>
      <c r="J49" s="4" t="s">
        <v>107</v>
      </c>
      <c r="K49" s="4"/>
      <c r="L49" s="6">
        <v>22668.32</v>
      </c>
      <c r="M49" s="4">
        <v>193.77</v>
      </c>
      <c r="N49" s="5">
        <v>44441</v>
      </c>
      <c r="O49" s="4"/>
      <c r="P49" s="4" t="s">
        <v>20</v>
      </c>
    </row>
    <row r="50" spans="1:16" ht="15">
      <c r="A50" s="4" t="s">
        <v>16</v>
      </c>
      <c r="B50" s="5">
        <v>44399</v>
      </c>
      <c r="C50" s="4" t="str">
        <f>"FATTPA 57_21"</f>
        <v>FATTPA 57_21</v>
      </c>
      <c r="D50" s="4">
        <v>5485720983</v>
      </c>
      <c r="E50" s="5">
        <v>44705</v>
      </c>
      <c r="F50" s="4">
        <v>1091</v>
      </c>
      <c r="G50" s="4">
        <v>7703</v>
      </c>
      <c r="H50" s="4" t="s">
        <v>52</v>
      </c>
      <c r="I50" s="4"/>
      <c r="J50" s="4" t="s">
        <v>53</v>
      </c>
      <c r="K50" s="4" t="s">
        <v>108</v>
      </c>
      <c r="L50" s="6">
        <v>1407.49</v>
      </c>
      <c r="M50" s="6">
        <v>1340.47</v>
      </c>
      <c r="N50" s="5">
        <v>44429</v>
      </c>
      <c r="O50" s="5">
        <v>44706</v>
      </c>
      <c r="P50" s="4" t="s">
        <v>20</v>
      </c>
    </row>
    <row r="51" spans="1:16" ht="15">
      <c r="A51" s="4" t="s">
        <v>109</v>
      </c>
      <c r="B51" s="5">
        <v>44393</v>
      </c>
      <c r="C51" s="4" t="str">
        <f>"19/AC"</f>
        <v>19/AC</v>
      </c>
      <c r="D51" s="4">
        <v>5446692610</v>
      </c>
      <c r="E51" s="5">
        <v>44407</v>
      </c>
      <c r="F51" s="4">
        <v>1414</v>
      </c>
      <c r="G51" s="4">
        <v>10642</v>
      </c>
      <c r="H51" s="4" t="s">
        <v>110</v>
      </c>
      <c r="I51" s="4"/>
      <c r="J51" s="4" t="s">
        <v>111</v>
      </c>
      <c r="K51" s="4" t="s">
        <v>112</v>
      </c>
      <c r="L51" s="4">
        <v>-339.16</v>
      </c>
      <c r="M51" s="4">
        <v>-278</v>
      </c>
      <c r="N51" s="5">
        <v>44423</v>
      </c>
      <c r="O51" s="4"/>
      <c r="P51" s="4" t="s">
        <v>20</v>
      </c>
    </row>
    <row r="52" spans="1:16" ht="15">
      <c r="A52" s="4" t="s">
        <v>16</v>
      </c>
      <c r="B52" s="5">
        <v>44392</v>
      </c>
      <c r="C52" s="4" t="str">
        <f>"0391838284"</f>
        <v>0391838284</v>
      </c>
      <c r="D52" s="4">
        <v>5444312799</v>
      </c>
      <c r="E52" s="5">
        <v>44573</v>
      </c>
      <c r="F52" s="4">
        <v>34</v>
      </c>
      <c r="G52" s="4">
        <v>6553</v>
      </c>
      <c r="H52" s="4" t="s">
        <v>113</v>
      </c>
      <c r="I52" s="4"/>
      <c r="J52" s="4" t="s">
        <v>114</v>
      </c>
      <c r="K52" s="4" t="s">
        <v>115</v>
      </c>
      <c r="L52" s="6">
        <v>5124</v>
      </c>
      <c r="M52" s="6">
        <v>4200</v>
      </c>
      <c r="N52" s="5">
        <v>44423</v>
      </c>
      <c r="O52" s="5">
        <v>44585</v>
      </c>
      <c r="P52" s="4" t="s">
        <v>116</v>
      </c>
    </row>
    <row r="53" spans="1:16" ht="15">
      <c r="A53" s="4" t="s">
        <v>16</v>
      </c>
      <c r="B53" s="5">
        <v>44383</v>
      </c>
      <c r="C53" s="4" t="str">
        <f>"163/2021 Pul"</f>
        <v>163/2021 Pul</v>
      </c>
      <c r="D53" s="4">
        <v>5377054982</v>
      </c>
      <c r="E53" s="5">
        <v>44411</v>
      </c>
      <c r="F53" s="4">
        <v>1423</v>
      </c>
      <c r="G53" s="4">
        <v>7870</v>
      </c>
      <c r="H53" s="4" t="s">
        <v>117</v>
      </c>
      <c r="I53" s="4"/>
      <c r="J53" s="4" t="s">
        <v>118</v>
      </c>
      <c r="K53" s="4" t="s">
        <v>119</v>
      </c>
      <c r="L53" s="6">
        <v>24399.98</v>
      </c>
      <c r="M53" s="6">
        <v>2745.9</v>
      </c>
      <c r="N53" s="5">
        <v>44414</v>
      </c>
      <c r="O53" s="5">
        <v>44656</v>
      </c>
      <c r="P53" s="4" t="s">
        <v>40</v>
      </c>
    </row>
    <row r="54" spans="1:16" ht="15">
      <c r="A54" s="4" t="s">
        <v>16</v>
      </c>
      <c r="B54" s="5">
        <v>44355</v>
      </c>
      <c r="C54" s="4" t="str">
        <f>"004137160289"</f>
        <v>004137160289</v>
      </c>
      <c r="D54" s="4">
        <v>5209182088</v>
      </c>
      <c r="E54" s="5">
        <v>44574</v>
      </c>
      <c r="F54" s="4">
        <v>73</v>
      </c>
      <c r="G54" s="4">
        <v>7010</v>
      </c>
      <c r="H54" s="4" t="s">
        <v>91</v>
      </c>
      <c r="I54" s="4">
        <v>6655971007</v>
      </c>
      <c r="J54" s="4" t="s">
        <v>92</v>
      </c>
      <c r="K54" s="4" t="s">
        <v>93</v>
      </c>
      <c r="L54" s="4">
        <v>446.85</v>
      </c>
      <c r="M54" s="4">
        <v>406.23</v>
      </c>
      <c r="N54" s="5">
        <v>44387</v>
      </c>
      <c r="O54" s="5">
        <v>44587</v>
      </c>
      <c r="P54" s="4" t="s">
        <v>40</v>
      </c>
    </row>
    <row r="55" spans="1:16" ht="15">
      <c r="A55" s="4" t="s">
        <v>16</v>
      </c>
      <c r="B55" s="5">
        <v>44347</v>
      </c>
      <c r="C55" s="4" t="str">
        <f>"3182/P"</f>
        <v>3182/P</v>
      </c>
      <c r="D55" s="4">
        <v>5161393299</v>
      </c>
      <c r="E55" s="5">
        <v>44610</v>
      </c>
      <c r="F55" s="4">
        <v>354</v>
      </c>
      <c r="G55" s="4">
        <v>9134</v>
      </c>
      <c r="H55" s="4" t="s">
        <v>120</v>
      </c>
      <c r="I55" s="4"/>
      <c r="J55" s="4" t="s">
        <v>121</v>
      </c>
      <c r="K55" s="4" t="s">
        <v>122</v>
      </c>
      <c r="L55" s="4">
        <v>265.2</v>
      </c>
      <c r="M55" s="4">
        <v>217.38</v>
      </c>
      <c r="N55" s="5">
        <v>44379</v>
      </c>
      <c r="O55" s="5">
        <v>44615</v>
      </c>
      <c r="P55" s="4" t="s">
        <v>20</v>
      </c>
    </row>
    <row r="56" spans="1:16" ht="15">
      <c r="A56" s="4" t="s">
        <v>16</v>
      </c>
      <c r="B56" s="5">
        <v>44322</v>
      </c>
      <c r="C56" s="4" t="str">
        <f>"004129775706"</f>
        <v>004129775706</v>
      </c>
      <c r="D56" s="4">
        <v>5016162656</v>
      </c>
      <c r="E56" s="5">
        <v>44354</v>
      </c>
      <c r="F56" s="4">
        <v>1028</v>
      </c>
      <c r="G56" s="4">
        <v>7010</v>
      </c>
      <c r="H56" s="4" t="s">
        <v>91</v>
      </c>
      <c r="I56" s="4">
        <v>6655971007</v>
      </c>
      <c r="J56" s="4" t="s">
        <v>92</v>
      </c>
      <c r="K56" s="4" t="s">
        <v>93</v>
      </c>
      <c r="L56" s="4">
        <v>18.93</v>
      </c>
      <c r="M56" s="4">
        <v>15.52</v>
      </c>
      <c r="N56" s="5">
        <v>44353</v>
      </c>
      <c r="O56" s="4"/>
      <c r="P56" s="4" t="s">
        <v>40</v>
      </c>
    </row>
    <row r="57" spans="1:16" ht="15">
      <c r="A57" s="4" t="s">
        <v>109</v>
      </c>
      <c r="B57" s="5">
        <v>44237</v>
      </c>
      <c r="C57" s="4" t="str">
        <f>"R2-1016"</f>
        <v>R2-1016</v>
      </c>
      <c r="D57" s="4">
        <v>4533383177</v>
      </c>
      <c r="E57" s="5">
        <v>44923</v>
      </c>
      <c r="F57" s="4">
        <v>2499</v>
      </c>
      <c r="G57" s="4">
        <v>7123</v>
      </c>
      <c r="H57" s="4" t="s">
        <v>97</v>
      </c>
      <c r="I57" s="4">
        <v>3543000370</v>
      </c>
      <c r="J57" s="4" t="s">
        <v>98</v>
      </c>
      <c r="K57" s="4"/>
      <c r="L57" s="4">
        <v>-528.68</v>
      </c>
      <c r="M57" s="4">
        <v>-528.68</v>
      </c>
      <c r="N57" s="5">
        <v>44268</v>
      </c>
      <c r="O57" s="5">
        <v>44972</v>
      </c>
      <c r="P57" s="4" t="s">
        <v>20</v>
      </c>
    </row>
    <row r="58" spans="1:16" ht="15">
      <c r="A58" s="4" t="s">
        <v>16</v>
      </c>
      <c r="B58" s="5">
        <v>44236</v>
      </c>
      <c r="C58" s="4" t="str">
        <f>"1021020780"</f>
        <v>1021020780</v>
      </c>
      <c r="D58" s="4">
        <v>4524220061</v>
      </c>
      <c r="E58" s="5">
        <v>44242</v>
      </c>
      <c r="F58" s="4">
        <v>214</v>
      </c>
      <c r="G58" s="4">
        <v>5757</v>
      </c>
      <c r="H58" s="4" t="s">
        <v>100</v>
      </c>
      <c r="I58" s="4"/>
      <c r="J58" s="4" t="s">
        <v>101</v>
      </c>
      <c r="K58" s="4" t="s">
        <v>102</v>
      </c>
      <c r="L58" s="6">
        <v>21573.09</v>
      </c>
      <c r="M58" s="4">
        <v>614.92</v>
      </c>
      <c r="N58" s="5">
        <v>44267</v>
      </c>
      <c r="O58" s="5">
        <v>44713</v>
      </c>
      <c r="P58" s="4" t="s">
        <v>31</v>
      </c>
    </row>
    <row r="59" spans="1:16" ht="15">
      <c r="A59" s="4" t="s">
        <v>109</v>
      </c>
      <c r="B59" s="5">
        <v>44211</v>
      </c>
      <c r="C59" s="4" t="str">
        <f>"1/2021"</f>
        <v>1/2021</v>
      </c>
      <c r="D59" s="4">
        <v>4380239246</v>
      </c>
      <c r="E59" s="5">
        <v>44249</v>
      </c>
      <c r="F59" s="4">
        <v>259</v>
      </c>
      <c r="G59" s="4">
        <v>9593</v>
      </c>
      <c r="H59" s="4" t="s">
        <v>123</v>
      </c>
      <c r="I59" s="4"/>
      <c r="J59" s="4" t="s">
        <v>124</v>
      </c>
      <c r="K59" s="4"/>
      <c r="L59" s="6">
        <v>-1171.2</v>
      </c>
      <c r="M59" s="4">
        <v>-960</v>
      </c>
      <c r="N59" s="5">
        <v>44241</v>
      </c>
      <c r="O59" s="4"/>
      <c r="P59" s="4" t="s">
        <v>40</v>
      </c>
    </row>
    <row r="60" spans="1:16" ht="15">
      <c r="A60" s="4" t="s">
        <v>16</v>
      </c>
      <c r="B60" s="5">
        <v>44210</v>
      </c>
      <c r="C60" s="4" t="str">
        <f>"1/2021 Pul"</f>
        <v>1/2021 Pul</v>
      </c>
      <c r="D60" s="4">
        <v>4370872006</v>
      </c>
      <c r="E60" s="5">
        <v>44249</v>
      </c>
      <c r="F60" s="4">
        <v>262</v>
      </c>
      <c r="G60" s="4">
        <v>9593</v>
      </c>
      <c r="H60" s="4" t="s">
        <v>123</v>
      </c>
      <c r="I60" s="4"/>
      <c r="J60" s="4" t="s">
        <v>124</v>
      </c>
      <c r="K60" s="4"/>
      <c r="L60" s="6">
        <v>1903.2</v>
      </c>
      <c r="M60" s="6">
        <v>1107.17</v>
      </c>
      <c r="N60" s="5">
        <v>44240</v>
      </c>
      <c r="O60" s="4"/>
      <c r="P60" s="4" t="s">
        <v>40</v>
      </c>
    </row>
    <row r="61" spans="1:16" ht="15">
      <c r="A61" s="4" t="s">
        <v>109</v>
      </c>
      <c r="B61" s="5">
        <v>44196</v>
      </c>
      <c r="C61" s="4" t="str">
        <f>"494/PA"</f>
        <v>494/PA</v>
      </c>
      <c r="D61" s="4">
        <v>4341888881</v>
      </c>
      <c r="E61" s="5">
        <v>44209</v>
      </c>
      <c r="F61" s="4">
        <v>28</v>
      </c>
      <c r="G61" s="4">
        <v>10726</v>
      </c>
      <c r="H61" s="4" t="s">
        <v>125</v>
      </c>
      <c r="I61" s="4">
        <v>1220960866</v>
      </c>
      <c r="J61" s="4" t="s">
        <v>126</v>
      </c>
      <c r="K61" s="4"/>
      <c r="L61" s="6">
        <v>-4616.26</v>
      </c>
      <c r="M61" s="6">
        <v>-4196.6</v>
      </c>
      <c r="N61" s="5">
        <v>44235</v>
      </c>
      <c r="O61" s="4"/>
      <c r="P61" s="4" t="s">
        <v>127</v>
      </c>
    </row>
    <row r="62" spans="1:16" ht="15">
      <c r="A62" s="4" t="s">
        <v>16</v>
      </c>
      <c r="B62" s="5">
        <v>44155</v>
      </c>
      <c r="C62" s="4" t="str">
        <f>"802/AC"</f>
        <v>802/AC</v>
      </c>
      <c r="D62" s="4">
        <v>4063956267</v>
      </c>
      <c r="E62" s="5">
        <v>44407</v>
      </c>
      <c r="F62" s="4">
        <v>1412</v>
      </c>
      <c r="G62" s="4">
        <v>10642</v>
      </c>
      <c r="H62" s="4" t="s">
        <v>110</v>
      </c>
      <c r="I62" s="4"/>
      <c r="J62" s="4" t="s">
        <v>111</v>
      </c>
      <c r="K62" s="4" t="s">
        <v>128</v>
      </c>
      <c r="L62" s="4">
        <v>339.16</v>
      </c>
      <c r="M62" s="4">
        <v>278</v>
      </c>
      <c r="N62" s="5">
        <v>44185</v>
      </c>
      <c r="O62" s="4"/>
      <c r="P62" s="4" t="s">
        <v>20</v>
      </c>
    </row>
    <row r="63" spans="1:16" ht="15">
      <c r="A63" s="4" t="s">
        <v>16</v>
      </c>
      <c r="B63" s="5">
        <v>44131</v>
      </c>
      <c r="C63" s="4" t="str">
        <f>"3564336"</f>
        <v>3564336</v>
      </c>
      <c r="D63" s="4">
        <v>3920268403</v>
      </c>
      <c r="E63" s="5">
        <v>44144</v>
      </c>
      <c r="F63" s="4">
        <v>1877</v>
      </c>
      <c r="G63" s="4">
        <v>10499</v>
      </c>
      <c r="H63" s="4" t="s">
        <v>129</v>
      </c>
      <c r="I63" s="4">
        <v>4107060966</v>
      </c>
      <c r="J63" s="4" t="s">
        <v>130</v>
      </c>
      <c r="K63" s="4" t="s">
        <v>131</v>
      </c>
      <c r="L63" s="4">
        <v>54.9</v>
      </c>
      <c r="M63" s="4">
        <v>45</v>
      </c>
      <c r="N63" s="5">
        <v>44162</v>
      </c>
      <c r="O63" s="4"/>
      <c r="P63" s="4" t="s">
        <v>40</v>
      </c>
    </row>
    <row r="64" spans="1:16" ht="15">
      <c r="A64" s="4" t="s">
        <v>16</v>
      </c>
      <c r="B64" s="5">
        <v>43951</v>
      </c>
      <c r="C64" s="4" t="str">
        <f>"356/PA"</f>
        <v>356/PA</v>
      </c>
      <c r="D64" s="4">
        <v>2905930575</v>
      </c>
      <c r="E64" s="5">
        <v>44645</v>
      </c>
      <c r="F64" s="4">
        <v>673</v>
      </c>
      <c r="G64" s="4">
        <v>7629</v>
      </c>
      <c r="H64" s="4" t="s">
        <v>26</v>
      </c>
      <c r="I64" s="4">
        <v>80027200825</v>
      </c>
      <c r="J64" s="4" t="s">
        <v>27</v>
      </c>
      <c r="K64" s="4" t="s">
        <v>132</v>
      </c>
      <c r="L64" s="6">
        <v>3094.34</v>
      </c>
      <c r="M64" s="6">
        <v>2946.99</v>
      </c>
      <c r="N64" s="5">
        <v>43986</v>
      </c>
      <c r="O64" s="5">
        <v>44648</v>
      </c>
      <c r="P64" s="4" t="s">
        <v>20</v>
      </c>
    </row>
    <row r="65" spans="1:16" ht="15">
      <c r="A65" s="4" t="s">
        <v>16</v>
      </c>
      <c r="B65" s="5">
        <v>43938</v>
      </c>
      <c r="C65" s="4" t="str">
        <f>"2654910"</f>
        <v>2654910</v>
      </c>
      <c r="D65" s="4">
        <v>2856470994</v>
      </c>
      <c r="E65" s="5">
        <v>44014</v>
      </c>
      <c r="F65" s="4">
        <v>1082</v>
      </c>
      <c r="G65" s="4">
        <v>10499</v>
      </c>
      <c r="H65" s="4" t="s">
        <v>129</v>
      </c>
      <c r="I65" s="4">
        <v>4107060966</v>
      </c>
      <c r="J65" s="4" t="s">
        <v>130</v>
      </c>
      <c r="K65" s="4" t="s">
        <v>131</v>
      </c>
      <c r="L65" s="4">
        <v>54.9</v>
      </c>
      <c r="M65" s="4">
        <v>45</v>
      </c>
      <c r="N65" s="5">
        <v>43972</v>
      </c>
      <c r="O65" s="4"/>
      <c r="P65" s="4" t="s">
        <v>40</v>
      </c>
    </row>
    <row r="66" spans="1:16" ht="15">
      <c r="A66" s="4" t="s">
        <v>109</v>
      </c>
      <c r="B66" s="5">
        <v>43889</v>
      </c>
      <c r="C66" s="4" t="str">
        <f>"2020 23"</f>
        <v>2020 23</v>
      </c>
      <c r="D66" s="4">
        <v>2591163918</v>
      </c>
      <c r="E66" s="5">
        <v>43913</v>
      </c>
      <c r="F66" s="4">
        <v>432</v>
      </c>
      <c r="G66" s="4">
        <v>10670</v>
      </c>
      <c r="H66" s="4" t="s">
        <v>133</v>
      </c>
      <c r="I66" s="4"/>
      <c r="J66" s="4" t="s">
        <v>134</v>
      </c>
      <c r="K66" s="4"/>
      <c r="L66" s="4">
        <v>-965</v>
      </c>
      <c r="M66" s="4">
        <v>-965</v>
      </c>
      <c r="N66" s="5">
        <v>43919</v>
      </c>
      <c r="O66" s="4"/>
      <c r="P66" s="4" t="s">
        <v>88</v>
      </c>
    </row>
    <row r="67" spans="1:16" ht="15">
      <c r="A67" s="4" t="s">
        <v>109</v>
      </c>
      <c r="B67" s="5">
        <v>43888</v>
      </c>
      <c r="C67" s="4" t="str">
        <f>"21"</f>
        <v>21</v>
      </c>
      <c r="D67" s="4">
        <v>2583808877</v>
      </c>
      <c r="E67" s="5">
        <v>43923</v>
      </c>
      <c r="F67" s="4">
        <v>557</v>
      </c>
      <c r="G67" s="4">
        <v>4274</v>
      </c>
      <c r="H67" s="4" t="s">
        <v>135</v>
      </c>
      <c r="I67" s="4"/>
      <c r="J67" s="4" t="s">
        <v>136</v>
      </c>
      <c r="K67" s="4"/>
      <c r="L67" s="6">
        <v>-1320</v>
      </c>
      <c r="M67" s="6">
        <v>-1200</v>
      </c>
      <c r="N67" s="5">
        <v>43918</v>
      </c>
      <c r="O67" s="4"/>
      <c r="P67" s="4" t="s">
        <v>127</v>
      </c>
    </row>
    <row r="68" spans="1:16" ht="15">
      <c r="A68" s="4" t="s">
        <v>109</v>
      </c>
      <c r="B68" s="5">
        <v>43874</v>
      </c>
      <c r="C68" s="4" t="str">
        <f>"16"</f>
        <v>16</v>
      </c>
      <c r="D68" s="4">
        <v>2515985793</v>
      </c>
      <c r="E68" s="5">
        <v>43923</v>
      </c>
      <c r="F68" s="4">
        <v>556</v>
      </c>
      <c r="G68" s="4">
        <v>4274</v>
      </c>
      <c r="H68" s="4" t="s">
        <v>135</v>
      </c>
      <c r="I68" s="4"/>
      <c r="J68" s="4" t="s">
        <v>136</v>
      </c>
      <c r="K68" s="4"/>
      <c r="L68" s="6">
        <v>-1588.02</v>
      </c>
      <c r="M68" s="6">
        <v>-1443.65</v>
      </c>
      <c r="N68" s="5">
        <v>43904</v>
      </c>
      <c r="O68" s="4"/>
      <c r="P68" s="4" t="s">
        <v>127</v>
      </c>
    </row>
    <row r="69" spans="1:16" ht="15">
      <c r="A69" s="4" t="s">
        <v>16</v>
      </c>
      <c r="B69" s="5">
        <v>43874</v>
      </c>
      <c r="C69" s="4" t="str">
        <f>"17"</f>
        <v>17</v>
      </c>
      <c r="D69" s="4">
        <v>2516009532</v>
      </c>
      <c r="E69" s="5">
        <v>43923</v>
      </c>
      <c r="F69" s="4">
        <v>558</v>
      </c>
      <c r="G69" s="4">
        <v>4274</v>
      </c>
      <c r="H69" s="4" t="s">
        <v>135</v>
      </c>
      <c r="I69" s="4"/>
      <c r="J69" s="4" t="s">
        <v>136</v>
      </c>
      <c r="K69" s="4"/>
      <c r="L69" s="6">
        <v>12410.48</v>
      </c>
      <c r="M69" s="6">
        <v>2643.65</v>
      </c>
      <c r="N69" s="5">
        <v>43904</v>
      </c>
      <c r="O69" s="4"/>
      <c r="P69" s="4" t="s">
        <v>127</v>
      </c>
    </row>
    <row r="70" spans="1:16" ht="15">
      <c r="A70" s="4" t="s">
        <v>16</v>
      </c>
      <c r="B70" s="5">
        <v>43799</v>
      </c>
      <c r="C70" s="4" t="str">
        <f>"6/D"</f>
        <v>6/D</v>
      </c>
      <c r="D70" s="4">
        <v>2154400926</v>
      </c>
      <c r="E70" s="5">
        <v>43830</v>
      </c>
      <c r="F70" s="4">
        <v>2580</v>
      </c>
      <c r="G70" s="4">
        <v>2700</v>
      </c>
      <c r="H70" s="4" t="s">
        <v>137</v>
      </c>
      <c r="I70" s="4"/>
      <c r="J70" s="4" t="s">
        <v>138</v>
      </c>
      <c r="K70" s="4" t="s">
        <v>139</v>
      </c>
      <c r="L70" s="4">
        <v>74.6</v>
      </c>
      <c r="M70" s="4">
        <v>74.6</v>
      </c>
      <c r="N70" s="5">
        <v>43842</v>
      </c>
      <c r="O70" s="4"/>
      <c r="P70" s="4" t="s">
        <v>20</v>
      </c>
    </row>
    <row r="71" spans="1:16" ht="15">
      <c r="A71" s="4" t="s">
        <v>16</v>
      </c>
      <c r="B71" s="5">
        <v>43788</v>
      </c>
      <c r="C71" s="4" t="str">
        <f>"139"</f>
        <v>139</v>
      </c>
      <c r="D71" s="4">
        <v>1997450852</v>
      </c>
      <c r="E71" s="5">
        <v>43830</v>
      </c>
      <c r="F71" s="4">
        <v>2575</v>
      </c>
      <c r="G71" s="4">
        <v>9931</v>
      </c>
      <c r="H71" s="4" t="s">
        <v>140</v>
      </c>
      <c r="I71" s="4"/>
      <c r="J71" s="4" t="s">
        <v>141</v>
      </c>
      <c r="K71" s="4"/>
      <c r="L71" s="6">
        <v>2232.74</v>
      </c>
      <c r="M71" s="6">
        <v>2126.42</v>
      </c>
      <c r="N71" s="5">
        <v>43819</v>
      </c>
      <c r="O71" s="4"/>
      <c r="P71" s="4" t="s">
        <v>20</v>
      </c>
    </row>
    <row r="72" spans="1:16" ht="15">
      <c r="A72" s="4" t="s">
        <v>16</v>
      </c>
      <c r="B72" s="5">
        <v>43749</v>
      </c>
      <c r="C72" s="4" t="str">
        <f>"9"</f>
        <v>9</v>
      </c>
      <c r="D72" s="4">
        <v>1770924282</v>
      </c>
      <c r="E72" s="5">
        <v>43830</v>
      </c>
      <c r="F72" s="4">
        <v>2581</v>
      </c>
      <c r="G72" s="4">
        <v>10438</v>
      </c>
      <c r="H72" s="4" t="s">
        <v>142</v>
      </c>
      <c r="I72" s="4"/>
      <c r="J72" s="4" t="s">
        <v>143</v>
      </c>
      <c r="K72" s="4"/>
      <c r="L72" s="6">
        <v>1450</v>
      </c>
      <c r="M72" s="6">
        <v>1384.09</v>
      </c>
      <c r="N72" s="5">
        <v>43780</v>
      </c>
      <c r="O72" s="4"/>
      <c r="P72" s="4" t="s">
        <v>20</v>
      </c>
    </row>
    <row r="73" spans="1:16" ht="15">
      <c r="A73" s="4" t="s">
        <v>16</v>
      </c>
      <c r="B73" s="5">
        <v>43745</v>
      </c>
      <c r="C73" s="4" t="str">
        <f>"14/2019 Pul"</f>
        <v>14/2019 Pul</v>
      </c>
      <c r="D73" s="4">
        <v>1730230520</v>
      </c>
      <c r="E73" s="5">
        <v>43754</v>
      </c>
      <c r="F73" s="4">
        <v>2001</v>
      </c>
      <c r="G73" s="4">
        <v>9593</v>
      </c>
      <c r="H73" s="4" t="s">
        <v>123</v>
      </c>
      <c r="I73" s="4"/>
      <c r="J73" s="4" t="s">
        <v>124</v>
      </c>
      <c r="K73" s="4"/>
      <c r="L73" s="6">
        <v>24340.21</v>
      </c>
      <c r="M73" s="4">
        <v>230.53</v>
      </c>
      <c r="N73" s="5">
        <v>43775</v>
      </c>
      <c r="O73" s="4"/>
      <c r="P73" s="4" t="s">
        <v>40</v>
      </c>
    </row>
    <row r="74" spans="1:16" ht="15">
      <c r="A74" s="4" t="s">
        <v>16</v>
      </c>
      <c r="B74" s="5">
        <v>43741</v>
      </c>
      <c r="C74" s="4" t="str">
        <f>"8201001260"</f>
        <v>8201001260</v>
      </c>
      <c r="D74" s="4">
        <v>1718614335</v>
      </c>
      <c r="E74" s="5">
        <v>44587</v>
      </c>
      <c r="F74" s="4">
        <v>137</v>
      </c>
      <c r="G74" s="4">
        <v>9227</v>
      </c>
      <c r="H74" s="4" t="s">
        <v>144</v>
      </c>
      <c r="I74" s="4"/>
      <c r="J74" s="4" t="s">
        <v>145</v>
      </c>
      <c r="K74" s="4"/>
      <c r="L74" s="6">
        <v>9150</v>
      </c>
      <c r="M74" s="6">
        <v>7500</v>
      </c>
      <c r="N74" s="5">
        <v>43772</v>
      </c>
      <c r="O74" s="5">
        <v>44592</v>
      </c>
      <c r="P74" s="4" t="s">
        <v>51</v>
      </c>
    </row>
    <row r="75" spans="1:16" ht="15">
      <c r="A75" s="4" t="s">
        <v>16</v>
      </c>
      <c r="B75" s="5">
        <v>43465</v>
      </c>
      <c r="C75" s="4" t="str">
        <f>"E000244"</f>
        <v>E000244</v>
      </c>
      <c r="D75" s="4">
        <v>180439422</v>
      </c>
      <c r="E75" s="5">
        <v>43489</v>
      </c>
      <c r="F75" s="4">
        <v>75</v>
      </c>
      <c r="G75" s="4">
        <v>9152</v>
      </c>
      <c r="H75" s="4" t="s">
        <v>146</v>
      </c>
      <c r="I75" s="4"/>
      <c r="J75" s="4" t="s">
        <v>147</v>
      </c>
      <c r="K75" s="4" t="s">
        <v>148</v>
      </c>
      <c r="L75" s="6">
        <v>2404.55</v>
      </c>
      <c r="M75" s="6">
        <v>2185.95</v>
      </c>
      <c r="N75" s="5">
        <v>43496</v>
      </c>
      <c r="O75" s="5">
        <v>43489</v>
      </c>
      <c r="P75" s="4" t="s">
        <v>127</v>
      </c>
    </row>
    <row r="76" spans="1:16" ht="15">
      <c r="A76" s="4" t="s">
        <v>16</v>
      </c>
      <c r="B76" s="5">
        <v>43437</v>
      </c>
      <c r="C76" s="4" t="str">
        <f>"2/E"</f>
        <v>2/E</v>
      </c>
      <c r="D76" s="4">
        <v>130894335</v>
      </c>
      <c r="E76" s="5">
        <v>43465</v>
      </c>
      <c r="F76" s="4">
        <v>1570</v>
      </c>
      <c r="G76" s="4">
        <v>8937</v>
      </c>
      <c r="H76" s="4" t="s">
        <v>149</v>
      </c>
      <c r="I76" s="4"/>
      <c r="J76" s="4" t="s">
        <v>150</v>
      </c>
      <c r="K76" s="4" t="s">
        <v>151</v>
      </c>
      <c r="L76" s="6">
        <v>14669.48</v>
      </c>
      <c r="M76" s="6">
        <v>12024.16</v>
      </c>
      <c r="N76" s="5">
        <v>43468</v>
      </c>
      <c r="O76" s="4"/>
      <c r="P76" s="4" t="s">
        <v>116</v>
      </c>
    </row>
    <row r="77" spans="1:16" ht="15">
      <c r="A77" s="4" t="s">
        <v>16</v>
      </c>
      <c r="B77" s="5">
        <v>43426</v>
      </c>
      <c r="C77" s="4" t="str">
        <f>"124/PA"</f>
        <v>124/PA</v>
      </c>
      <c r="D77" s="4">
        <v>130109169</v>
      </c>
      <c r="E77" s="5">
        <v>43465</v>
      </c>
      <c r="F77" s="4">
        <v>1569</v>
      </c>
      <c r="G77" s="4">
        <v>3744</v>
      </c>
      <c r="H77" s="4" t="s">
        <v>152</v>
      </c>
      <c r="I77" s="4" t="s">
        <v>153</v>
      </c>
      <c r="J77" s="4" t="s">
        <v>154</v>
      </c>
      <c r="K77" s="4" t="s">
        <v>155</v>
      </c>
      <c r="L77" s="6">
        <v>1738.5</v>
      </c>
      <c r="M77" s="6">
        <v>1425</v>
      </c>
      <c r="N77" s="5">
        <v>43463</v>
      </c>
      <c r="O77" s="4"/>
      <c r="P77" s="4" t="s">
        <v>116</v>
      </c>
    </row>
    <row r="78" spans="1:16" ht="15">
      <c r="A78" s="4" t="s">
        <v>16</v>
      </c>
      <c r="B78" s="5">
        <v>43414</v>
      </c>
      <c r="C78" s="4" t="str">
        <f>"411809399387"</f>
        <v>411809399387</v>
      </c>
      <c r="D78" s="4">
        <v>127731630</v>
      </c>
      <c r="E78" s="5">
        <v>43465</v>
      </c>
      <c r="F78" s="4">
        <v>1622</v>
      </c>
      <c r="G78" s="4">
        <v>9353</v>
      </c>
      <c r="H78" s="4" t="s">
        <v>156</v>
      </c>
      <c r="I78" s="4">
        <v>2221101203</v>
      </c>
      <c r="J78" s="4" t="s">
        <v>157</v>
      </c>
      <c r="K78" s="4" t="s">
        <v>158</v>
      </c>
      <c r="L78" s="4">
        <v>16.07</v>
      </c>
      <c r="M78" s="4">
        <v>13.44</v>
      </c>
      <c r="N78" s="5">
        <v>43465</v>
      </c>
      <c r="O78" s="4"/>
      <c r="P78" s="4" t="s">
        <v>51</v>
      </c>
    </row>
    <row r="79" spans="1:16" ht="15">
      <c r="A79" s="4" t="s">
        <v>16</v>
      </c>
      <c r="B79" s="5">
        <v>43414</v>
      </c>
      <c r="C79" s="4" t="str">
        <f>"411809399388"</f>
        <v>411809399388</v>
      </c>
      <c r="D79" s="4">
        <v>127737987</v>
      </c>
      <c r="E79" s="5">
        <v>43465</v>
      </c>
      <c r="F79" s="4">
        <v>1624</v>
      </c>
      <c r="G79" s="4">
        <v>9353</v>
      </c>
      <c r="H79" s="4" t="s">
        <v>156</v>
      </c>
      <c r="I79" s="4">
        <v>2221101203</v>
      </c>
      <c r="J79" s="4" t="s">
        <v>157</v>
      </c>
      <c r="K79" s="4" t="s">
        <v>158</v>
      </c>
      <c r="L79" s="4">
        <v>330.89</v>
      </c>
      <c r="M79" s="4">
        <v>273.19</v>
      </c>
      <c r="N79" s="5">
        <v>43465</v>
      </c>
      <c r="O79" s="4"/>
      <c r="P79" s="4" t="s">
        <v>51</v>
      </c>
    </row>
    <row r="80" spans="1:16" ht="15">
      <c r="A80" s="4" t="s">
        <v>16</v>
      </c>
      <c r="B80" s="5">
        <v>43414</v>
      </c>
      <c r="C80" s="4" t="str">
        <f>"411809399389"</f>
        <v>411809399389</v>
      </c>
      <c r="D80" s="4">
        <v>127738009</v>
      </c>
      <c r="E80" s="5">
        <v>43465</v>
      </c>
      <c r="F80" s="4">
        <v>1623</v>
      </c>
      <c r="G80" s="4">
        <v>9353</v>
      </c>
      <c r="H80" s="4" t="s">
        <v>156</v>
      </c>
      <c r="I80" s="4">
        <v>2221101203</v>
      </c>
      <c r="J80" s="4" t="s">
        <v>157</v>
      </c>
      <c r="K80" s="4" t="s">
        <v>158</v>
      </c>
      <c r="L80" s="4">
        <v>22.68</v>
      </c>
      <c r="M80" s="4">
        <v>18.93</v>
      </c>
      <c r="N80" s="5">
        <v>43465</v>
      </c>
      <c r="O80" s="4"/>
      <c r="P80" s="4" t="s">
        <v>51</v>
      </c>
    </row>
    <row r="81" spans="1:16" ht="15">
      <c r="A81" s="4" t="s">
        <v>16</v>
      </c>
      <c r="B81" s="5">
        <v>43414</v>
      </c>
      <c r="C81" s="4" t="str">
        <f>"411809399390"</f>
        <v>411809399390</v>
      </c>
      <c r="D81" s="4">
        <v>127736788</v>
      </c>
      <c r="E81" s="5">
        <v>43830</v>
      </c>
      <c r="F81" s="4">
        <v>2582</v>
      </c>
      <c r="G81" s="4">
        <v>9353</v>
      </c>
      <c r="H81" s="4" t="s">
        <v>156</v>
      </c>
      <c r="I81" s="4">
        <v>2221101203</v>
      </c>
      <c r="J81" s="4" t="s">
        <v>157</v>
      </c>
      <c r="K81" s="4" t="s">
        <v>158</v>
      </c>
      <c r="L81" s="4">
        <v>22.27</v>
      </c>
      <c r="M81" s="4">
        <v>18.4</v>
      </c>
      <c r="N81" s="5">
        <v>43448</v>
      </c>
      <c r="O81" s="4"/>
      <c r="P81" s="4" t="s">
        <v>51</v>
      </c>
    </row>
    <row r="82" spans="1:16" ht="15">
      <c r="A82" s="4" t="s">
        <v>16</v>
      </c>
      <c r="B82" s="5">
        <v>43409</v>
      </c>
      <c r="C82" s="4" t="str">
        <f>"1/A"</f>
        <v>1/A</v>
      </c>
      <c r="D82" s="4">
        <v>126282299</v>
      </c>
      <c r="E82" s="5">
        <v>43465</v>
      </c>
      <c r="F82" s="4">
        <v>1581</v>
      </c>
      <c r="G82" s="4">
        <v>2700</v>
      </c>
      <c r="H82" s="4" t="s">
        <v>137</v>
      </c>
      <c r="I82" s="4"/>
      <c r="J82" s="4" t="s">
        <v>138</v>
      </c>
      <c r="K82" s="4" t="s">
        <v>139</v>
      </c>
      <c r="L82" s="4">
        <v>292.71</v>
      </c>
      <c r="M82" s="4">
        <v>268.37</v>
      </c>
      <c r="N82" s="5">
        <v>43440</v>
      </c>
      <c r="O82" s="4"/>
      <c r="P82" s="4" t="s">
        <v>20</v>
      </c>
    </row>
    <row r="83" spans="1:16" ht="15">
      <c r="A83" s="4" t="s">
        <v>16</v>
      </c>
      <c r="B83" s="5">
        <v>43115</v>
      </c>
      <c r="C83" s="4" t="str">
        <f>"1E"</f>
        <v>1E</v>
      </c>
      <c r="D83" s="4">
        <v>92385888</v>
      </c>
      <c r="E83" s="5">
        <v>43146</v>
      </c>
      <c r="F83" s="4">
        <v>152</v>
      </c>
      <c r="G83" s="4">
        <v>756</v>
      </c>
      <c r="H83" s="4" t="s">
        <v>159</v>
      </c>
      <c r="I83" s="4"/>
      <c r="J83" s="4" t="s">
        <v>160</v>
      </c>
      <c r="K83" s="4" t="s">
        <v>161</v>
      </c>
      <c r="L83" s="6">
        <v>1600</v>
      </c>
      <c r="M83" s="4">
        <v>0.01</v>
      </c>
      <c r="N83" s="4"/>
      <c r="O83" s="4"/>
      <c r="P83" s="4" t="s">
        <v>116</v>
      </c>
    </row>
    <row r="84" spans="1:16" ht="15">
      <c r="A84" s="4" t="s">
        <v>16</v>
      </c>
      <c r="B84" s="5">
        <v>43103</v>
      </c>
      <c r="C84" s="4" t="str">
        <f>"01/E"</f>
        <v>01/E</v>
      </c>
      <c r="D84" s="4">
        <v>91362308</v>
      </c>
      <c r="E84" s="5">
        <v>43146</v>
      </c>
      <c r="F84" s="4">
        <v>150</v>
      </c>
      <c r="G84" s="4">
        <v>5619</v>
      </c>
      <c r="H84" s="4" t="s">
        <v>162</v>
      </c>
      <c r="I84" s="4" t="s">
        <v>163</v>
      </c>
      <c r="J84" s="4" t="s">
        <v>164</v>
      </c>
      <c r="K84" s="4" t="s">
        <v>165</v>
      </c>
      <c r="L84" s="6">
        <v>12240.62</v>
      </c>
      <c r="M84" s="4">
        <v>-0.01</v>
      </c>
      <c r="N84" s="4"/>
      <c r="O84" s="4"/>
      <c r="P84" s="4" t="s">
        <v>116</v>
      </c>
    </row>
    <row r="85" spans="1:16" ht="15">
      <c r="A85" s="4" t="s">
        <v>16</v>
      </c>
      <c r="B85" s="5">
        <v>43045</v>
      </c>
      <c r="C85" s="4" t="str">
        <f>"000002-2017-SCSRL"</f>
        <v>000002-2017-SCSRL</v>
      </c>
      <c r="D85" s="4">
        <v>85935345</v>
      </c>
      <c r="E85" s="5">
        <v>43053</v>
      </c>
      <c r="F85" s="4">
        <v>1341</v>
      </c>
      <c r="G85" s="4">
        <v>8654</v>
      </c>
      <c r="H85" s="4" t="s">
        <v>166</v>
      </c>
      <c r="I85" s="4"/>
      <c r="J85" s="4" t="s">
        <v>167</v>
      </c>
      <c r="K85" s="4" t="s">
        <v>168</v>
      </c>
      <c r="L85" s="6">
        <v>70461.44</v>
      </c>
      <c r="M85" s="6">
        <v>12920.55</v>
      </c>
      <c r="N85" s="4"/>
      <c r="O85" s="4"/>
      <c r="P85" s="4" t="s">
        <v>169</v>
      </c>
    </row>
    <row r="86" spans="1:16" ht="15">
      <c r="A86" s="4" t="s">
        <v>16</v>
      </c>
      <c r="B86" s="5">
        <v>43034</v>
      </c>
      <c r="C86" s="4" t="str">
        <f>"170/17 E"</f>
        <v>170/17 E</v>
      </c>
      <c r="D86" s="4">
        <v>85099762</v>
      </c>
      <c r="E86" s="5">
        <v>43454</v>
      </c>
      <c r="F86" s="4">
        <v>1525</v>
      </c>
      <c r="G86" s="4">
        <v>9366</v>
      </c>
      <c r="H86" s="4" t="s">
        <v>170</v>
      </c>
      <c r="I86" s="4"/>
      <c r="J86" s="4" t="s">
        <v>171</v>
      </c>
      <c r="K86" s="4" t="s">
        <v>172</v>
      </c>
      <c r="L86" s="6">
        <v>29978.3</v>
      </c>
      <c r="M86" s="6">
        <v>24572.38</v>
      </c>
      <c r="N86" s="5">
        <v>43064</v>
      </c>
      <c r="O86" s="4"/>
      <c r="P86" s="4" t="s">
        <v>71</v>
      </c>
    </row>
    <row r="87" spans="1:16" ht="15">
      <c r="A87" s="4" t="s">
        <v>16</v>
      </c>
      <c r="B87" s="5">
        <v>42551</v>
      </c>
      <c r="C87" s="4" t="str">
        <f>"804/03"</f>
        <v>804/03</v>
      </c>
      <c r="D87" s="4">
        <v>45850327</v>
      </c>
      <c r="E87" s="5">
        <v>44925</v>
      </c>
      <c r="F87" s="4">
        <v>2527</v>
      </c>
      <c r="G87" s="4">
        <v>8863</v>
      </c>
      <c r="H87" s="4" t="s">
        <v>173</v>
      </c>
      <c r="I87" s="4"/>
      <c r="J87" s="4" t="s">
        <v>174</v>
      </c>
      <c r="K87" s="4"/>
      <c r="L87" s="6">
        <v>89928.84</v>
      </c>
      <c r="M87" s="6">
        <v>81753.49</v>
      </c>
      <c r="N87" s="5">
        <v>42606</v>
      </c>
      <c r="O87" s="5">
        <v>44971</v>
      </c>
      <c r="P87" s="4" t="s">
        <v>51</v>
      </c>
    </row>
    <row r="88" spans="1:16" ht="15">
      <c r="A88" s="4" t="s">
        <v>16</v>
      </c>
      <c r="B88" s="5">
        <v>42515</v>
      </c>
      <c r="C88" s="4" t="str">
        <f>"FATTPA 1_16"</f>
        <v>FATTPA 1_16</v>
      </c>
      <c r="D88" s="4">
        <v>40584431</v>
      </c>
      <c r="E88" s="5">
        <v>42559</v>
      </c>
      <c r="F88" s="4">
        <v>1785</v>
      </c>
      <c r="G88" s="4">
        <v>9079</v>
      </c>
      <c r="H88" s="4" t="s">
        <v>175</v>
      </c>
      <c r="I88" s="4">
        <v>6447070829</v>
      </c>
      <c r="J88" s="4" t="s">
        <v>176</v>
      </c>
      <c r="K88" s="4"/>
      <c r="L88" s="4">
        <v>78.08</v>
      </c>
      <c r="M88" s="4">
        <v>11.54</v>
      </c>
      <c r="N88" s="4"/>
      <c r="O88" s="4"/>
      <c r="P88" s="4" t="s">
        <v>40</v>
      </c>
    </row>
    <row r="89" spans="1:16" ht="15">
      <c r="A89" s="4" t="s">
        <v>16</v>
      </c>
      <c r="B89" s="5">
        <v>42499</v>
      </c>
      <c r="C89" s="4" t="str">
        <f>"00007"</f>
        <v>00007</v>
      </c>
      <c r="D89" s="4">
        <v>38826238</v>
      </c>
      <c r="E89" s="5">
        <v>42515</v>
      </c>
      <c r="F89" s="4">
        <v>1674</v>
      </c>
      <c r="G89" s="4">
        <v>7133</v>
      </c>
      <c r="H89" s="4" t="s">
        <v>177</v>
      </c>
      <c r="I89" s="4"/>
      <c r="J89" s="4" t="s">
        <v>178</v>
      </c>
      <c r="K89" s="4" t="s">
        <v>139</v>
      </c>
      <c r="L89" s="4">
        <v>17.72</v>
      </c>
      <c r="M89" s="4">
        <v>0</v>
      </c>
      <c r="N89" s="4"/>
      <c r="O89" s="4"/>
      <c r="P89" s="4" t="s">
        <v>20</v>
      </c>
    </row>
    <row r="90" spans="1:16" ht="15">
      <c r="A90" s="4" t="s">
        <v>16</v>
      </c>
      <c r="B90" s="5">
        <v>42499</v>
      </c>
      <c r="C90" s="4" t="str">
        <f>"00008"</f>
        <v>00008</v>
      </c>
      <c r="D90" s="4">
        <v>38826301</v>
      </c>
      <c r="E90" s="5">
        <v>42515</v>
      </c>
      <c r="F90" s="4">
        <v>1673</v>
      </c>
      <c r="G90" s="4">
        <v>7133</v>
      </c>
      <c r="H90" s="4" t="s">
        <v>177</v>
      </c>
      <c r="I90" s="4"/>
      <c r="J90" s="4" t="s">
        <v>178</v>
      </c>
      <c r="K90" s="4" t="s">
        <v>139</v>
      </c>
      <c r="L90" s="4">
        <v>179.32</v>
      </c>
      <c r="M90" s="4">
        <v>-0.01</v>
      </c>
      <c r="N90" s="4"/>
      <c r="O90" s="4"/>
      <c r="P90" s="4" t="s">
        <v>20</v>
      </c>
    </row>
    <row r="91" spans="1:16" ht="15">
      <c r="A91" s="4" t="s">
        <v>16</v>
      </c>
      <c r="B91" s="5">
        <v>42429</v>
      </c>
      <c r="C91" s="4" t="str">
        <f>"001/G"</f>
        <v>001/G</v>
      </c>
      <c r="D91" s="4">
        <v>32497697</v>
      </c>
      <c r="E91" s="5">
        <v>42461</v>
      </c>
      <c r="F91" s="4">
        <v>1532</v>
      </c>
      <c r="G91" s="4">
        <v>7133</v>
      </c>
      <c r="H91" s="4" t="s">
        <v>177</v>
      </c>
      <c r="I91" s="4"/>
      <c r="J91" s="4" t="s">
        <v>178</v>
      </c>
      <c r="K91" s="4" t="s">
        <v>139</v>
      </c>
      <c r="L91" s="4">
        <v>158.15</v>
      </c>
      <c r="M91" s="4">
        <v>152.07</v>
      </c>
      <c r="N91" s="4"/>
      <c r="O91" s="4"/>
      <c r="P91" s="4" t="s">
        <v>20</v>
      </c>
    </row>
    <row r="92" spans="1:16" ht="15">
      <c r="A92" s="4" t="s">
        <v>16</v>
      </c>
      <c r="B92" s="5">
        <v>42399</v>
      </c>
      <c r="C92" s="4" t="str">
        <f>"1/A"</f>
        <v>1/A</v>
      </c>
      <c r="D92" s="4">
        <v>30959783</v>
      </c>
      <c r="E92" s="5">
        <v>42461</v>
      </c>
      <c r="F92" s="4">
        <v>1528</v>
      </c>
      <c r="G92" s="4">
        <v>2700</v>
      </c>
      <c r="H92" s="4" t="s">
        <v>137</v>
      </c>
      <c r="I92" s="4"/>
      <c r="J92" s="4" t="s">
        <v>138</v>
      </c>
      <c r="K92" s="4" t="s">
        <v>139</v>
      </c>
      <c r="L92" s="4">
        <v>157.68</v>
      </c>
      <c r="M92" s="4">
        <v>143.35</v>
      </c>
      <c r="N92" s="4"/>
      <c r="O92" s="4"/>
      <c r="P92" s="4" t="s">
        <v>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</dc:creator>
  <cp:keywords/>
  <dc:description/>
  <cp:lastModifiedBy>giuseppe</cp:lastModifiedBy>
  <dcterms:created xsi:type="dcterms:W3CDTF">2023-03-01T09:57:16Z</dcterms:created>
  <dcterms:modified xsi:type="dcterms:W3CDTF">2023-03-01T09:57:18Z</dcterms:modified>
  <cp:category/>
  <cp:version/>
  <cp:contentType/>
  <cp:contentStatus/>
</cp:coreProperties>
</file>